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G:\sprawy komórek zaangażowanych we wdrażanie FUE\DOI\OIK\Komitet Sterujący 14-20\12.Sprawozdawczość z koordynacji\Sprawozdanie za 2023 r\Sprawozdanie za 2023 do weryfikacji\Zweryfikowane załączniki do sprawozdania\"/>
    </mc:Choice>
  </mc:AlternateContent>
  <xr:revisionPtr revIDLastSave="0" documentId="13_ncr:1_{3FF90528-1D8E-44FA-85B9-B542D47B1EE4}" xr6:coauthVersionLast="47" xr6:coauthVersionMax="47" xr10:uidLastSave="{00000000-0000-0000-0000-000000000000}"/>
  <bookViews>
    <workbookView xWindow="28690" yWindow="-110" windowWidth="29020" windowHeight="16420" tabRatio="692" activeTab="4" xr2:uid="{00000000-000D-0000-FFFF-FFFF00000000}"/>
  </bookViews>
  <sheets>
    <sheet name="MZ_alokacja_kontraktacja" sheetId="6" r:id="rId1"/>
    <sheet name="MZ_PD" sheetId="1" r:id="rId2"/>
    <sheet name="MZ_projekty_COVID" sheetId="14" r:id="rId3"/>
    <sheet name="MZ_ewaluacja" sheetId="13" r:id="rId4"/>
    <sheet name="MZ_wskaźniki" sheetId="15" r:id="rId5"/>
  </sheets>
  <externalReferences>
    <externalReference r:id="rId6"/>
    <externalReference r:id="rId7"/>
  </externalReferences>
  <definedNames>
    <definedName name="_xlnm._FilterDatabase" localSheetId="1" hidden="1">MZ_PD!$A$6:$K$32</definedName>
    <definedName name="_xlnm._FilterDatabase" localSheetId="2" hidden="1">MZ_projekty_COVID!$A$7:$AD$91</definedName>
    <definedName name="_xlnm.Print_Area" localSheetId="0">MZ_alokacja_kontraktacja!$A$1:$N$15</definedName>
    <definedName name="_xlnm.Print_Area" localSheetId="3">MZ_ewaluacja!$A$2:$D$2</definedName>
    <definedName name="_xlnm.Print_Area" localSheetId="1">MZ_PD!$A$2:$K$29</definedName>
    <definedName name="PO">'[1]Informacje ogólne'!$K$118:$K$154</definedName>
    <definedName name="skrot">#REF!</definedName>
    <definedName name="skroty_PI" localSheetId="3">'[2]Informacje ogólne'!$N$104:$N$109</definedName>
    <definedName name="skroty_PI" localSheetId="1">#REF!</definedName>
    <definedName name="skroty_PI">'[2]Informacje ogólne'!$N$104:$N$109</definedName>
    <definedName name="skroty_PP" localSheetId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5" i="14" l="1"/>
  <c r="O15" i="14"/>
  <c r="U9" i="14"/>
  <c r="U8" i="14" s="1"/>
  <c r="U15" i="14"/>
  <c r="N9" i="14" l="1"/>
  <c r="O9" i="14" s="1"/>
  <c r="O11" i="6"/>
  <c r="P11" i="6" s="1"/>
  <c r="Q11" i="6" s="1"/>
  <c r="O15" i="6" l="1"/>
  <c r="P15" i="6"/>
  <c r="Q15" i="6"/>
  <c r="J9" i="6"/>
  <c r="I9" i="6" s="1"/>
  <c r="N9" i="6" s="1"/>
  <c r="G22" i="6"/>
  <c r="G23" i="6" s="1"/>
  <c r="G24" i="6" s="1"/>
  <c r="G19" i="6"/>
  <c r="K19" i="6" s="1"/>
  <c r="I10" i="6" l="1"/>
  <c r="N10" i="6" s="1"/>
  <c r="J11" i="6" l="1"/>
  <c r="K11" i="6" l="1"/>
  <c r="I12" i="6" l="1"/>
  <c r="L19" i="6" l="1"/>
  <c r="G34" i="1"/>
  <c r="N8" i="14"/>
  <c r="P8" i="14" l="1"/>
  <c r="F34" i="1"/>
  <c r="H13" i="6" l="1"/>
  <c r="J19" i="6"/>
  <c r="M19" i="6" l="1"/>
  <c r="G7" i="6"/>
  <c r="K23" i="6" l="1"/>
  <c r="K7" i="6" s="1"/>
  <c r="L23" i="6"/>
  <c r="L7" i="6" s="1"/>
  <c r="J23" i="6"/>
  <c r="J7" i="6" s="1"/>
  <c r="M23" i="6"/>
  <c r="M7" i="6" s="1"/>
  <c r="G8" i="6"/>
  <c r="G13" i="6" s="1"/>
  <c r="G14" i="6" s="1"/>
  <c r="G15" i="6" s="1"/>
  <c r="K24" i="6" l="1"/>
  <c r="K8" i="6" s="1"/>
  <c r="L24" i="6"/>
  <c r="L8" i="6" s="1"/>
  <c r="J24" i="6"/>
  <c r="J8" i="6" s="1"/>
  <c r="M24" i="6"/>
  <c r="M8" i="6" s="1"/>
  <c r="C9" i="15" l="1"/>
  <c r="I11" i="6" l="1"/>
  <c r="N11" i="6" s="1"/>
  <c r="D9" i="15" l="1"/>
  <c r="D8" i="15"/>
  <c r="D10" i="15" l="1"/>
  <c r="D11" i="15"/>
  <c r="D12" i="15" l="1"/>
  <c r="D13" i="15"/>
  <c r="N12" i="6" l="1"/>
  <c r="I7" i="6"/>
  <c r="N7" i="6" s="1"/>
  <c r="Q8" i="14" l="1"/>
  <c r="O8" i="14"/>
  <c r="I8" i="6" l="1"/>
  <c r="N8" i="6" s="1"/>
</calcChain>
</file>

<file path=xl/sharedStrings.xml><?xml version="1.0" encoding="utf-8"?>
<sst xmlns="http://schemas.openxmlformats.org/spreadsheetml/2006/main" count="986" uniqueCount="377">
  <si>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</si>
  <si>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</si>
  <si>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</si>
  <si>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</si>
  <si>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</si>
  <si>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</si>
  <si>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</si>
  <si>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</si>
  <si>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</si>
  <si>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</si>
  <si>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K</t>
  </si>
  <si>
    <t>Narzędzie 2</t>
  </si>
  <si>
    <t>PI 9iv</t>
  </si>
  <si>
    <t>Narzędzie 18</t>
  </si>
  <si>
    <t>PI 9a</t>
  </si>
  <si>
    <t>X posiedzenie KS</t>
  </si>
  <si>
    <t>Narzędzie 14</t>
  </si>
  <si>
    <t>PI 2c</t>
  </si>
  <si>
    <t>I kwartał 2017</t>
  </si>
  <si>
    <t>XI posiedzenie KS</t>
  </si>
  <si>
    <t>III kwartał 2017</t>
  </si>
  <si>
    <t>IV kwartał 2017</t>
  </si>
  <si>
    <t>Narzędzie 19</t>
  </si>
  <si>
    <t>tryb obiegowy</t>
  </si>
  <si>
    <t>Narzędzie 26</t>
  </si>
  <si>
    <t>XV posiedzenie KS</t>
  </si>
  <si>
    <t xml:space="preserve">RPOWMZ.2.K.1 </t>
  </si>
  <si>
    <t>e-usługi, w tym e-zdrowie</t>
  </si>
  <si>
    <t>33/2015</t>
  </si>
  <si>
    <t>II posiedzenie KS</t>
  </si>
  <si>
    <t>RPOWMZ.2.K.2</t>
  </si>
  <si>
    <t>1 Wdrożenie elektronicznej dokumentacji medycznej, 2 Świadczenie usług on-line przez podmioty lecznicze,  Konkurs  w ramach RIT dla subregionu radomskiego i ostrołęckiego, w celu wprowadzenia w  podmiotach leczniczych elektronicznej dokumentacji medycznej.</t>
  </si>
  <si>
    <t xml:space="preserve">IV kwartał 2016  </t>
  </si>
  <si>
    <t>67/2016</t>
  </si>
  <si>
    <t>RPOWMZ.6.K.1</t>
  </si>
  <si>
    <t>Narzędzie 13</t>
  </si>
  <si>
    <t>Konkurs na inwestycje w ramach RIT w zakresie kardiologii i onkologii</t>
  </si>
  <si>
    <t>IV kwartał 2016</t>
  </si>
  <si>
    <t>RPOWMZ.9.K.2</t>
  </si>
  <si>
    <t xml:space="preserve">Program badań przesiewowych słuchu dla uczniów klas pierwszych szkół podstawowych województwa mazowieckiego na lata 2017 - 2018 </t>
  </si>
  <si>
    <t>RPOWMZ.9.K.3</t>
  </si>
  <si>
    <t>RPOWMZ.9.K.4</t>
  </si>
  <si>
    <t>Opracowanie wskazówek i zaleceń do pracy z dzieckiem z zaburzeniami ze spektrum autyzmu w środowisku domowym</t>
  </si>
  <si>
    <t>RPOWMZ.9.K.1</t>
  </si>
  <si>
    <t>Rozszerzenie dostępności nowoczesnych instrumentalnych metod diagnostyki i rehabilitacji dzieci z mózgowym porażeniem dziecięcym na terenie Województwa Mazowieckiego</t>
  </si>
  <si>
    <t>82/2016</t>
  </si>
  <si>
    <t>RPOWMZ.9.K.5</t>
  </si>
  <si>
    <t>Deinstytucjonalizacja usług medycznych w zakresie zdrowia psychicznego dla osób niesamodzielnych z terenu województwa mazowieckiego</t>
  </si>
  <si>
    <t>RPOWMZ.6.K.2</t>
  </si>
  <si>
    <t>Konkurs na inwestycje w ramach RIT w zakresie trendów epidemiologicznych i  demograficznych  wynikających z Policy Paper</t>
  </si>
  <si>
    <t>II kwartał 2017</t>
  </si>
  <si>
    <t>13/2017/XII</t>
  </si>
  <si>
    <t>XII posiedzenie KS</t>
  </si>
  <si>
    <t>RPOWMZ.6.K.3</t>
  </si>
  <si>
    <t>konkurs dla POZ/ AOS</t>
  </si>
  <si>
    <t>RPOWMZ.6.P.1</t>
  </si>
  <si>
    <t>Poprawa funkcjonowania i efektywności kosztowej leczenia psychiatrycznego w Mazowieckim Szpitalu Wojewódzkim Drewnica</t>
  </si>
  <si>
    <t>RPOWMZ.9.K.7</t>
  </si>
  <si>
    <t xml:space="preserve">Program badań przesiewowych słuchu dla uczniów klas pierwszych szkół podstawowych województwa mazowieckiego  </t>
  </si>
  <si>
    <t>24/2017/O</t>
  </si>
  <si>
    <t>RPOWMZ.9.K.8</t>
  </si>
  <si>
    <t>RPOWMZ.9.K.9</t>
  </si>
  <si>
    <t>Konkurs na realizację RPZ w zakresie chorób kręgosłupa i otyłości wśród dzieci z województwa mazowieckiego</t>
  </si>
  <si>
    <t>56/2017/XIV</t>
  </si>
  <si>
    <t>XIV posiedzenie KS</t>
  </si>
  <si>
    <t>RPOWMZ.9.K.10</t>
  </si>
  <si>
    <t>Deinstytucjonalizacja usług medycznych w zakresie zdrowia psychicznego dla osób niesamodzielnych z terenu województwa mazowieckiego - konkurs ponowiony ze względu na nie wykorzystanie alokacji w ramach  konkursu ogłoszonego w marcu 2017</t>
  </si>
  <si>
    <t>RPOWMZ.2.K.3</t>
  </si>
  <si>
    <t>Informatyzacja służby zdrowia na terenie Warszawskiego Obszaru Funkcjonalnego</t>
  </si>
  <si>
    <t>RPOWMZ.9.K.11</t>
  </si>
  <si>
    <t>Dzienne Domy Opieki Medycznej (DDOM)</t>
  </si>
  <si>
    <t xml:space="preserve">I kwartał 2018 </t>
  </si>
  <si>
    <t>72/2017/XV</t>
  </si>
  <si>
    <t xml:space="preserve">Program wczesnego wykrywania i profilaktyki cukrzycy wśród mieszkańców województwa mazowieckiego </t>
  </si>
  <si>
    <t>Narzędzie 13_x000D_, Narzędzie 16_x000D_, Narzędzie 17</t>
  </si>
  <si>
    <t>I kwartał 2018</t>
  </si>
  <si>
    <t>RPOWMZ.9.K.12</t>
  </si>
  <si>
    <t>III kwartał 2018</t>
  </si>
  <si>
    <t>34/2018/XVII</t>
  </si>
  <si>
    <t>XVII posiedzenie KS</t>
  </si>
  <si>
    <t>RPOWMZ.9.K.13</t>
  </si>
  <si>
    <t>RPZ w zakresie chorób kręgosłupa i otyłości wśród dzieci z województwa mazowieckiego</t>
  </si>
  <si>
    <t>RPOWMZ.2.K.4</t>
  </si>
  <si>
    <t>Informatyzacja służby zdrowia, wsparcie aptek szpitalnych</t>
  </si>
  <si>
    <t>IV kwartał 2018</t>
  </si>
  <si>
    <t>50/2018/XVIII</t>
  </si>
  <si>
    <t>XVIII posiedzenie KS</t>
  </si>
  <si>
    <t>III kwartał 2015</t>
  </si>
  <si>
    <t>RPOWMZ.9.K.15</t>
  </si>
  <si>
    <t>RPZ w zakresie wczesnego wykrywania i profilaktyki cukrzycy wśród mieszkańców województwa mazowieckiego</t>
  </si>
  <si>
    <t>I kwartał 2019</t>
  </si>
  <si>
    <t>64/2018/XIX</t>
  </si>
  <si>
    <t>XIX posiedzenie KS</t>
  </si>
  <si>
    <t>RPOWMZ.2.P.1</t>
  </si>
  <si>
    <t>P</t>
  </si>
  <si>
    <t>E-zdrowie dla Mazowsza 2</t>
  </si>
  <si>
    <t>RPMA.02.01.02</t>
  </si>
  <si>
    <t>RPMA.02.01.01</t>
  </si>
  <si>
    <t>081</t>
  </si>
  <si>
    <t>9iv</t>
  </si>
  <si>
    <t>112</t>
  </si>
  <si>
    <t>Zwiększenie dostępności usług zdrowotnych</t>
  </si>
  <si>
    <t>RPMA.09.02.02</t>
  </si>
  <si>
    <t>Usługi społeczne i usługi opieki zdrowotnej</t>
  </si>
  <si>
    <t>RPMA.09.02.00</t>
  </si>
  <si>
    <t>9a</t>
  </si>
  <si>
    <t>053</t>
  </si>
  <si>
    <t>*** RPMA.06.01.00 - Brak poddziałania ***</t>
  </si>
  <si>
    <t>RPMA.06.01.00</t>
  </si>
  <si>
    <t>Jakość usług zdrowotnych</t>
  </si>
  <si>
    <t>2c</t>
  </si>
  <si>
    <t>E-usługi dla Mazowsza w ramach ZIT</t>
  </si>
  <si>
    <t>E-usługi</t>
  </si>
  <si>
    <t>RPMA.02.01.00</t>
  </si>
  <si>
    <t>E -usługi dla Mazowsza</t>
  </si>
  <si>
    <t>Krajowe środki prywatne [euro]</t>
  </si>
  <si>
    <t>Ogółem</t>
  </si>
  <si>
    <t>Nr priorytetu inwestycyjnego</t>
  </si>
  <si>
    <t>Kategoria interwencji</t>
  </si>
  <si>
    <t>Poddziałanie - nazwa</t>
  </si>
  <si>
    <t>Poddziałanie - kod</t>
  </si>
  <si>
    <t>Działanie - nazwa</t>
  </si>
  <si>
    <t>Działanie - kod</t>
  </si>
  <si>
    <t>14 = [7+8+9+13]</t>
  </si>
  <si>
    <t>9 = [10+11+12]</t>
  </si>
  <si>
    <t>Krajowe środki publiczne [euro]</t>
  </si>
  <si>
    <t>Wsparcie UE [euro]</t>
  </si>
  <si>
    <t>Tabela 1: Alokacja w ramach  Regionalnego Programu Operacyjnego Województwa Mazowieckiego na lata 2014 - 2020 przeznaczona na obszar zdrowie</t>
  </si>
  <si>
    <t>RPOWMZ.9.K.16</t>
  </si>
  <si>
    <t>III kwartał 2019</t>
  </si>
  <si>
    <t>28/2019/XXI</t>
  </si>
  <si>
    <t>XXI posiedzenie KS</t>
  </si>
  <si>
    <t>RPOWMZ.9.K.17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</si>
  <si>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</si>
  <si>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</si>
  <si>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Zgodnie z planami IP/IZ środki dedykowane wyłącznie obszarowi zdrowie 
- budżet państwa [euro]</t>
  </si>
  <si>
    <t>Zgodnie z planami IP/IZ środki dedykowane wyłącznie obszarowi zdrowie 
- inne [euro]</t>
  </si>
  <si>
    <t>Finansowanie ogółem [euro] 
Zgodnie z planami IP/IZ środki dedykowane wyłącznie obszarowi zdrowie 
- finansowanie ogółem [euro]</t>
  </si>
  <si>
    <t>Rok, którego roku dot. PD</t>
  </si>
  <si>
    <t>Tabela 2. Działania uzgodnione w Planie działań dla obszaru zdrowie w ramach Regionalnego Programu Operacyjnego</t>
  </si>
  <si>
    <t>27/2020/O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</si>
  <si>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</si>
  <si>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</si>
  <si>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</si>
  <si>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</si>
  <si>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</si>
  <si>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</si>
  <si>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</si>
  <si>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</si>
  <si>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</si>
  <si>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</si>
  <si>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</si>
  <si>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</si>
  <si>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</si>
  <si>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</si>
  <si>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</si>
  <si>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</si>
  <si>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</si>
  <si>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</si>
  <si>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</si>
  <si>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</si>
  <si>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</si>
  <si>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</si>
  <si>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w przygotowaniu</t>
  </si>
  <si>
    <t>Tak/Nie</t>
  </si>
  <si>
    <t>liczba respiratorów</t>
  </si>
  <si>
    <t>w trakcie realizacji</t>
  </si>
  <si>
    <t>zakończony</t>
  </si>
  <si>
    <t>Mazowieckie</t>
  </si>
  <si>
    <t>projekt pozakonkursowy</t>
  </si>
  <si>
    <t>Nie</t>
  </si>
  <si>
    <t>Warszawa</t>
  </si>
  <si>
    <t>Zwiększenie potencjału zespołów ratownictwa medycznego oraz zespołów transportu medycznego i sanitarnego w przeciwdziałaniu COVID-19</t>
  </si>
  <si>
    <t xml:space="preserve">Sfinansowanie dodatku specjalnego np. do godziny pracy, sfinansowanie usług w zakresie dezynfekcji i dekontaminacji oraz wsparcia logistycznego dla personelu ratownictwa medycznego, w tym zatrudnienia dodatkowych osób, sfinansowanie szkoleń (np. szkolenie z zakresu stosowania środków ochronnych i ich bezpiecznego użytkowania, w tym także utylizacji), sfinansowanie kosztów utylizacji odpadów medycznych i zużytego sprzętu/środków ochrony, w tym wysokozakaźnych powstałych w wyniku ograniczania skutków rozprzestrzeniania się COVID-19, sfinansowanie wynajmu dodatkowych lokali/pomieszczeń w celu rozgęszczenia obecnie działających stacji wyczekiwania (bez tworzenia nowych).  </t>
  </si>
  <si>
    <t>Tak</t>
  </si>
  <si>
    <t>Wojewódzka Stacja Pogotowia Ratunkowego i Transportu Sanitarnego "Meditrans" w Warszawie Samodzielny Publiczny Zakład Opieki Zdrowotnej w Warszawie</t>
  </si>
  <si>
    <t>Samodzielny Publiczny Zakład Opieki Zdrowotnej "MEDITRANS OSTROŁĘKA" Stacja Pogotowia Ratunkowego i Transportu Sanitarnego w Ostrołęce</t>
  </si>
  <si>
    <t>Ostrołęka</t>
  </si>
  <si>
    <t xml:space="preserve"> Samodzielny Publiczny Zakład Opieki Zdrowotnej "RM-MEDITRANS" Stacja Pogotowia Ratunkowego. Partnerzy korzystają z usług podwykonawców. 
i Transportu Sanitarnego w Siedlcach </t>
  </si>
  <si>
    <t>Siedle</t>
  </si>
  <si>
    <t>Samodzielny Publiczny Zakład Opieki Zdrowotnej Wojewódzka Stacja Pogotowia Ratunkowego i Transportu Sanitarnego w Płocku</t>
  </si>
  <si>
    <t>Płock</t>
  </si>
  <si>
    <t>Radomska Stacja Pogotowia Ratunkowego w Radomiu</t>
  </si>
  <si>
    <t>Radom</t>
  </si>
  <si>
    <t>Uniwersyteckie Centrum Kliniczne Warszawskiego Uniwersytetu Medycznego</t>
  </si>
  <si>
    <t>Radomski Szpital Specjalistyczny im. dr Tytusa Chałubińskiego</t>
  </si>
  <si>
    <t>Specjalistyczny Szpital Wojewódzki w Ciechanowie</t>
  </si>
  <si>
    <t>Ciechanów</t>
  </si>
  <si>
    <t>Samodzielny Publiczny Zakład Opieki Zdrowotnej w Siedlcach</t>
  </si>
  <si>
    <t>Siedlce</t>
  </si>
  <si>
    <t>Mazowiecki Szpital Specjalistyczny im. dr. Józefa Psarskiego w Ostrołęce</t>
  </si>
  <si>
    <t>Samodzielny Publiczny Zakład Opieki Zdrowotnej Wojewódzki Szpital Zakaźny w Warszawie</t>
  </si>
  <si>
    <t>Wojewódzki Szpital Zespolony w Płocku</t>
  </si>
  <si>
    <t>Samodzielny Publiczny Zespół Zakładów Opieki Zdrowotnej w Kozienicach</t>
  </si>
  <si>
    <t>Kozienice</t>
  </si>
  <si>
    <t>Samodzielny Publiczny Zespół Zakładów Opieki Zdrowotnej - Szpital w Iłży</t>
  </si>
  <si>
    <t>Iłża</t>
  </si>
  <si>
    <t>Samodzielny Zespół Publicznych Zakładów Opieki Zdrowotnej im. Dzieci Warszawy w Dziekanowie Leśnym</t>
  </si>
  <si>
    <t>Łomianki</t>
  </si>
  <si>
    <t>Samodzielny Publiczny Zakład Opieki Zdrowotnej w Sokołowie Podlaskim</t>
  </si>
  <si>
    <t>Sokołów Podlaski</t>
  </si>
  <si>
    <t>Powiatowe Centrum Medyczne w Grójcu Sp. z o.o.</t>
  </si>
  <si>
    <t>Grójec</t>
  </si>
  <si>
    <t>Centrum Zdrowia Mazowsza Zachodniego Sp. z o.o.
(Żyrardów)</t>
  </si>
  <si>
    <t>Żyrardów</t>
  </si>
  <si>
    <t>Samodzielny Publiczny Zespół Zakładów Opieki Zdrowotnej w Żurominie</t>
  </si>
  <si>
    <t>Żuromin</t>
  </si>
  <si>
    <t>Samodzielny Publiczny Zespół Zakładów Opieki Zdrowotnej w Wyszkowie</t>
  </si>
  <si>
    <t>Wyszków</t>
  </si>
  <si>
    <t>Szpital Matki Bożej Nieustającej Pomocy w Wołominie</t>
  </si>
  <si>
    <t>Wołomin</t>
  </si>
  <si>
    <t>Mazowieckie Centrum Rehabilitacji "STOCER" sp. z o.o.
(Szpital im prof. M. Weissa Konstancin Jeziorna)</t>
  </si>
  <si>
    <t>Konstancin-Jeziorna</t>
  </si>
  <si>
    <t>Zespół Opieki Zdrowotnej "Szpitala Powiatowego" w Sochaczewie</t>
  </si>
  <si>
    <t>Sochaczew</t>
  </si>
  <si>
    <t>Samodzielny Publiczny Zespół Zakładów Opieki Zdrowotnej w Sierpcu</t>
  </si>
  <si>
    <t>Sierpc</t>
  </si>
  <si>
    <t>Mazowiecki Szpital Wojewódzki im. św. Jana Pawła II w Siedlcach Sp. z o.o.</t>
  </si>
  <si>
    <t>Samodzielny Publiczny Zespół Zakładów Opieki Zdrowotnej w Przasnyszu</t>
  </si>
  <si>
    <t>Przasnysz</t>
  </si>
  <si>
    <t>Mazowiecki Szpital Specjalistyczny Sp.z o.o.
(Radom)</t>
  </si>
  <si>
    <t>Samodzielny Publiczny Zespół Zakładów Opieki Zdrowotnej im. Marszałka Józefa Piłsudskiego w Płońsku</t>
  </si>
  <si>
    <t>Płońsk</t>
  </si>
  <si>
    <t>Samodzielny Publiczny Zakład Opieki Zdrowotnej w Nowym Mieście nad Pilicą</t>
  </si>
  <si>
    <t>Nowe Miasto nad Pilicą</t>
  </si>
  <si>
    <t>Samodzielny Publiczny Zakład Opieki Zdrowotnej w Mławie</t>
  </si>
  <si>
    <t>Mława</t>
  </si>
  <si>
    <t>Samodzielny Publiczny Zespół Opieki Zdrowotnej w Mińsku Mazowieckim</t>
  </si>
  <si>
    <t>Mińsk Mazowiecki</t>
  </si>
  <si>
    <t xml:space="preserve">Samodzielny Publiczny Zakład Opieki Zdrowotnej - Zespół Zakładów
(Maków Mazowiecki)
</t>
  </si>
  <si>
    <t>Maków Mazowiecki</t>
  </si>
  <si>
    <t>Samodzielny Publiczny Zespół Zakładów Opieki Zdrowotnej
(Lipsko)</t>
  </si>
  <si>
    <t>Lipsko</t>
  </si>
  <si>
    <t>Samodzielny Publiczny Specjalistyczny Szpital Zachodni im. św. Jana Pawła II</t>
  </si>
  <si>
    <t>Grodzisk Mazowiecki</t>
  </si>
  <si>
    <t>Samodzielny Publiczny Zakład Opieki Zdrowotnej w Garwolinie</t>
  </si>
  <si>
    <t>Garwolin</t>
  </si>
  <si>
    <t>Samodzielny Publiczny Zakład Opieki Zdrowotnej w Węgrowie</t>
  </si>
  <si>
    <t>Wegrów</t>
  </si>
  <si>
    <t>Powiatowe Centrum Zdrowia Sp. z o.o. w Restrukturyzacji
(Otwock)</t>
  </si>
  <si>
    <t>Otwock</t>
  </si>
  <si>
    <t>Samodzielny Publiczny Szpital Kliniczny im. prof. Adama Grucy Centrum Medycznego Kształcenia Podyplomowego</t>
  </si>
  <si>
    <t>Instytut Matki i Dziecka</t>
  </si>
  <si>
    <t>Narodowy Instytut Kardiologii Stefana Kardynała Wyszyńskiego - Państwowy Instytut Badawczy</t>
  </si>
  <si>
    <t>Szpital Kliniczny im. ks. Anny Mazowieckiej</t>
  </si>
  <si>
    <t>Instytut "Pomnik-Centrum Zdrowia Dziecka"</t>
  </si>
  <si>
    <t>Samodzielny Publiczny Szpital Kliniczny im. prof. W. Orłowskiego Centrum Medycznego Kształcenia Podyplomowego</t>
  </si>
  <si>
    <t>Uniwersyteckie Centrum Kliniczne Warszawskiego Uniwersytetu Medycznego
Szpital Kliniczny Dzieciątka Jezus ul.Lindleya 4</t>
  </si>
  <si>
    <t>Mazowieckie Centrum Rehabilitacji "STOCER" sp. z o.o.
(Szpital Kolejowy im. dr med. Włodzimierza Roeflera)</t>
  </si>
  <si>
    <t>Szpital Grochowski im. dr med. Rafała Masztaka Spółka z o.o.</t>
  </si>
  <si>
    <t>Szpital Powiatowy Gajda-Med sp. z o. o.</t>
  </si>
  <si>
    <t>Pułtusk</t>
  </si>
  <si>
    <t>Mazowieckie Centrum Leczenia Chorób Płuc i Gruźlicy</t>
  </si>
  <si>
    <t>Szpital Czerniakowski sp. z o.o.</t>
  </si>
  <si>
    <t>Szpital Praski p.w. Przemienienia Pańskiego Sp. z o.o.</t>
  </si>
  <si>
    <t>Szpital Bielański im. Ks. Jerzego Popiełuszki Samodzielny Publiczny Zakład Opieki Zdrowotnej</t>
  </si>
  <si>
    <t>Samodzielny Publiczny Zespół Zakładów Opieki Zdrowotnej w Ostrowi Mazowieckiej</t>
  </si>
  <si>
    <t>Ostrów Mazowiecka</t>
  </si>
  <si>
    <t>Nowodworskie Centrum Medyczne w Nowym Dworze Mazowieckim</t>
  </si>
  <si>
    <t>Nowy Dwór Mazowiecki</t>
  </si>
  <si>
    <t xml:space="preserve">Warszawa </t>
  </si>
  <si>
    <t>Międzyleski Szpital Specjalistyczny w Warszawie</t>
  </si>
  <si>
    <t>Mazowieckie Centrum Rehabilitacji "STOCER" sp. z o.o.
(Szpital Chirurgii Urazowej św. Anny, 02-315  Warszawa)</t>
  </si>
  <si>
    <t>Szpital Dziecięcy im. prof. dr. med. Jana Bogdanowicza Samodzielny Publiczny Zakład Opieki Zdrowotnej</t>
  </si>
  <si>
    <t>TAK</t>
  </si>
  <si>
    <t>Uniwersyteckie Centrum Kliniczne Warszawskiego Uniwersytetu Medycznego
(Dziecięcy Szpital Kliniczny im. Józefa Polikarpa Brudzińskiego w Warszawie ul. Żwirki i Wigury 63 A)</t>
  </si>
  <si>
    <t>ARION Med. Sp. z o.o
(Szpital w Gostyninie)</t>
  </si>
  <si>
    <t>Lublin
Gostynin</t>
  </si>
  <si>
    <t>Wojewódzka Stacja Pogotowia Ratunkowego i Transportu Sanitarnego "MEDITRANS" Samodzielny Publiczny Zakład Opieki Zdrowotnej w Warszawie</t>
  </si>
  <si>
    <t>Samodzielny Publiczny Zakład Opieki Zdrowotnej "RM-MEDITRANS"  Stacja Pogotowia Ratunkowego i Transportu Sanitarnego w Siedlcach</t>
  </si>
  <si>
    <t xml:space="preserve">Samodzielny Publiczny Zespół Zakładów Opieki Zdrowotnej w Pionkach </t>
  </si>
  <si>
    <t>Pionki</t>
  </si>
  <si>
    <t>Samodzielny Publiczny Zakład Opieki Zdrowotnej w Łosicach</t>
  </si>
  <si>
    <t>Łosice</t>
  </si>
  <si>
    <t>Instytut Gruźlicy i Chorób Płuc</t>
  </si>
  <si>
    <t>Centrum Medyczne im. Bitwy Warszawskiej 1920 r.  w Radzyminie - Samodzielny Publiczny Zespół Zakładów Opieki Zdrowotnej</t>
  </si>
  <si>
    <t>Radzymin</t>
  </si>
  <si>
    <t>Samodzielny Publiczny Zespół Zakładów Opieki Zdrowotnej w Pruszkowie</t>
  </si>
  <si>
    <t>Pruszków</t>
  </si>
  <si>
    <t>Samodzielny Publiczny Zakład Opieki Zdrowotnej w Zwoleniu</t>
  </si>
  <si>
    <t>Zwolen</t>
  </si>
  <si>
    <t>Samodzielny Publiczny Zespół Zakładów Opieki Zdrowotnej w Przysusze</t>
  </si>
  <si>
    <t>Przysucha</t>
  </si>
  <si>
    <t>Płocki Zakład Opieki Zdrowotnej Sp. z o.o.</t>
  </si>
  <si>
    <t>Wojskowy Instytut Medycyny Lotniczej</t>
  </si>
  <si>
    <t>pozakonkursowy</t>
  </si>
  <si>
    <t>Brak</t>
  </si>
  <si>
    <t>m.st. Warszawa</t>
  </si>
  <si>
    <t>Zwiększenie zdolności systemu opieki zdrowotnej na terenie m.st. Warszawy do walki z wirusem SARS-CoV-2</t>
  </si>
  <si>
    <t>Aparatura i sprzęt do wyposażenia stanowisk OIT</t>
  </si>
  <si>
    <t>Zakup niezbędnego sprzętu oraz adaptacja pomieszczeń w związku z pojawieniem się koronawirusa SARS-CoV-2 na terenie województwa mazowieckiego</t>
  </si>
  <si>
    <t>Nie wykluczone jest użyczenie sprzętu tam, gdzie będzie to niezbędne dla ratowania zdrowia i życia pacjentów.</t>
  </si>
  <si>
    <t>Zakres</t>
  </si>
  <si>
    <t>RPMA.06.03.00</t>
  </si>
  <si>
    <t>Wsparcie ochrony zdrowia w ramach ZIT w związku 
z epidemią COVID-19</t>
  </si>
  <si>
    <t>*** RPMA.06.03.00 - Brak poddziałania ***</t>
  </si>
  <si>
    <t>Tabela 4: Ewaluacje w ochronie zdrowia</t>
  </si>
  <si>
    <t>TAK/NIE/NIE DOTYCZY</t>
  </si>
  <si>
    <t>Jeżeli tak proszę o krótką informację o wynikach ewaluacji (5 zdań)</t>
  </si>
  <si>
    <t>13i</t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</si>
  <si>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</si>
  <si>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</si>
  <si>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</si>
  <si>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>Miejsce na komentarz (m.in. w zakresie ewentualnych zmian)</t>
  </si>
  <si>
    <t>RPOWMZ.6.P.2</t>
  </si>
  <si>
    <t>Narzędzie 13, Narzędzie 14</t>
  </si>
  <si>
    <t>„Utworzenie centrum operacji naczyniowych i onkologicznych mózgu ze wsparciem technik obrazowania w czasie rzeczywistym silnego pola magnetycznego z zastosowaniem wysoko zaawansowanych technologii neurochirurgicznych poprzez rozbudowę istniejącego już ośrodka (Interwencyjne Centrum Neuroterapii - INC) finansowanego z programu RPO WM 2007-2013 Priorytet VII”</t>
  </si>
  <si>
    <t>II kwartał 2021</t>
  </si>
  <si>
    <t>10/2021/XXV</t>
  </si>
  <si>
    <t>XXV posiedzenie KS</t>
  </si>
  <si>
    <t>Urząd Marszałkowski Województwa Mazowieckiego</t>
  </si>
  <si>
    <t>zakup aparatury medycznej i diagnostycznej, środków ochrony jednorazowej, przeprowadzenie niezbędnych prac remontowo-budowlanych, zakup leków, szczepionek i testów, zakup karetek</t>
  </si>
  <si>
    <t xml:space="preserve">Tabela 3. Wykaz działań na rzecz COVID-19 na podstawie informacji przekazanych do SKS </t>
  </si>
  <si>
    <t xml:space="preserve">Tabela 5: Wybrane efekty działań </t>
  </si>
  <si>
    <t>Poziom wykonania wskaźnika [%]</t>
  </si>
  <si>
    <t>Komentarz</t>
  </si>
  <si>
    <t>Liczba podmiotów, które udostępniły on-line informacje sektora publicznego (szt.)</t>
  </si>
  <si>
    <t>Liczba wspartych podmiotów leczniczych (szt.)</t>
  </si>
  <si>
    <t>Liczba osób zagrożonych ubóstwem lub wykluczeniem społecznym objętych usługami zdrowotnymi  w programie (os.)</t>
  </si>
  <si>
    <t>Liczba wspartych w programie miejsc świadczenia usług zdrowotnych, istniejących po zakończeniu projektu (szt.)</t>
  </si>
  <si>
    <t>Liczba usług publicznych udostępnionych on-line o stopniu dojrzałości co najmniej 3 (szt.)</t>
  </si>
  <si>
    <t>Ludność objęta ulepszonymi usługami zdrowotnymi (os.)</t>
  </si>
  <si>
    <t>RPMA.12.02.00</t>
  </si>
  <si>
    <t>REACT-EU dla e-usług na Mazowszu</t>
  </si>
  <si>
    <t>*** RPMA.12.02.00 - Brak poddziałania ***</t>
  </si>
  <si>
    <t>Realizacja wskaźnika wynika z zatwierdzonych wniosków o płatność końcową.</t>
  </si>
  <si>
    <t>Realizacja wskaźnika wynika z zatwierdzonych wniosków o płatność.</t>
  </si>
  <si>
    <t>RPMA.02.01</t>
  </si>
  <si>
    <t>alokacja KI 081&gt;</t>
  </si>
  <si>
    <t>RPMA.06.01</t>
  </si>
  <si>
    <t>PI 13i</t>
  </si>
  <si>
    <t>RPO WMZ.12.P.1</t>
  </si>
  <si>
    <t>RPO WMZ.12.P.2</t>
  </si>
  <si>
    <t>Poprawa dostępu do opieki medycznej poprzez rozbudowę systemu informatycznego Szpitala Czerniakowskiego Sp. z o.o. w oparciu o wdrożenie e-usług</t>
  </si>
  <si>
    <t>Uzupełnienie interoperacyjnego środowiska przepływu danych i informacji w procesach medycznych i niemedycznych Szpitala wraz z zapewnieniem wysokiej dostępności i bezpieczeństwa danych i systemów</t>
  </si>
  <si>
    <t>II kwartał 2022</t>
  </si>
  <si>
    <t>23/2022/XXXiX</t>
  </si>
  <si>
    <t>XXIX posiedzenie KS</t>
  </si>
  <si>
    <t>23/2022/XXIX</t>
  </si>
  <si>
    <t>IV kwartał 2020</t>
  </si>
  <si>
    <t>Nazwa Programu: Regionalny Program Operacyjny Województwa Mazowieckiego na lata 2014 – 2020</t>
  </si>
  <si>
    <t>Nazwa Programu: Regionalny Program Operacyjny Województwa Mazowieckiego na lata 2014-2020</t>
  </si>
  <si>
    <r>
      <t>Zgodnie z planami IP/IZ środki dedykowane wyłącznie obszarowi zdrowie 
-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budżet jst [euro]</t>
    </r>
  </si>
  <si>
    <t>alokacja KI 081 w RPMA.02.01.01 &gt;</t>
  </si>
  <si>
    <t>alokacja KI 081 w RPMA.02.01.02 &gt;</t>
  </si>
  <si>
    <t>udział KI 081 w alokacji ogółem &gt;</t>
  </si>
  <si>
    <t>kontraktacja BP &gt;</t>
  </si>
  <si>
    <t xml:space="preserve">W projekcie wzięły udział 3 podmioty lecznicze z obszaru m.st. Warszawy: 
1. Szpital Solec Sp. z o.o., 
2. Szpital Wolski im. dr Anny Gostyńskiej SPZOZ, 
3. Szpital Bielański im. ks. Jerzego Popiełuszki SPZOZ. </t>
  </si>
  <si>
    <t>SUMA EURO</t>
  </si>
  <si>
    <t>SUMA PLN</t>
  </si>
  <si>
    <t>SUMA</t>
  </si>
  <si>
    <t>React-EU</t>
  </si>
  <si>
    <t>kurs (wg tabeli NBP 251/A/NBP/2023 z dnia 2023-12-29)</t>
  </si>
  <si>
    <t>Czy w 2023 r. realizowali Państwo ewaluację z zakresu ochrony zdrowia (w całości lub częściowo poświęconej wsparciu ze środków UE ochrony zdrowia)?</t>
  </si>
  <si>
    <t>Wartość osiągnięta (stan na 31.12.2023 r.)</t>
  </si>
  <si>
    <t>Wartość docelowa (stan na 31.12.2023 r.)</t>
  </si>
  <si>
    <t>SZOOP 7.0 &gt;</t>
  </si>
  <si>
    <t>SZOOP 7.0&gt;</t>
  </si>
  <si>
    <t>udział RPMA.02.01.01  w kontraktacji RPMA.02.01 &gt;</t>
  </si>
  <si>
    <t>Zmiany alokacji związane są z realokacjami środków uwzględnionymi w: 
- obowiązującej od 24 października 2023 r. wersji 6.7 SZOOP, 
- obowiązującej od 11 grudnia 2023 r. wersji 7.0 RPO WM 2014-2020.</t>
  </si>
  <si>
    <t xml:space="preserve">Zmiany alokacji związane są z realokacjami środków uwzględnionymi w: 
- obowiązującej od 24 października 2023 r. wersji 6.7 SZOOP, 
- obowiązującej od 11 grudnia 2023 r. wersji 7.0 RPO WM 2014-2020. </t>
  </si>
  <si>
    <t xml:space="preserve">1. Zmiany alokacji związane są z realokacjami środków uwzględnionymi w: 
- obowiązującej od 24 października 2023 r. wersji 6.7 SZOOP, 
- obowiązującej od 11 grudnia 2023 r. wersji 7.0 RPO WM 2014-2020. 
2. Zakontraktowane środki BP (kol. 10) zostały przeliczone z PLN na EUR wg wskazanego przez MZ kursu. </t>
  </si>
  <si>
    <t xml:space="preserve">Wartość docelowa wynika z wersji 7.0 RPO WM 2014-2020. 
Realizacja wskaźnika wynika z zatwierdzonych wniosków o płatność. 
</t>
  </si>
  <si>
    <r>
      <t xml:space="preserve">Wartość docelowa oraz realizacja (wynikająca z zatwierdzonych wniosków o płatność) dotyczą: 
</t>
    </r>
    <r>
      <rPr>
        <b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projektów realizowanych w ramach Osi priorytetowej VI </t>
    </r>
    <r>
      <rPr>
        <i/>
        <sz val="10"/>
        <color theme="1"/>
        <rFont val="Arial"/>
        <family val="2"/>
        <charset val="238"/>
      </rPr>
      <t>Jakość życia</t>
    </r>
    <r>
      <rPr>
        <sz val="10"/>
        <color theme="1"/>
        <rFont val="Arial"/>
        <family val="2"/>
        <charset val="238"/>
      </rPr>
      <t xml:space="preserve"> (wartość osiągnięta: </t>
    </r>
    <r>
      <rPr>
        <b/>
        <sz val="10"/>
        <color theme="1"/>
        <rFont val="Arial"/>
        <family val="2"/>
        <charset val="238"/>
      </rPr>
      <t>121</t>
    </r>
    <r>
      <rPr>
        <sz val="10"/>
        <color theme="1"/>
        <rFont val="Arial"/>
        <family val="2"/>
        <charset val="238"/>
      </rPr>
      <t xml:space="preserve"> / wartość docelowa wynikająca z wersji 7.0 RPO WM 2014-2020: </t>
    </r>
    <r>
      <rPr>
        <b/>
        <sz val="10"/>
        <color theme="1"/>
        <rFont val="Arial"/>
        <family val="2"/>
        <charset val="238"/>
      </rPr>
      <t>112</t>
    </r>
    <r>
      <rPr>
        <sz val="10"/>
        <color theme="1"/>
        <rFont val="Arial"/>
        <family val="2"/>
        <charset val="238"/>
      </rPr>
      <t xml:space="preserve">), 
</t>
    </r>
    <r>
      <rPr>
        <b/>
        <sz val="10"/>
        <color theme="1"/>
        <rFont val="Arial"/>
        <family val="2"/>
        <charset val="238"/>
      </rPr>
      <t>2)</t>
    </r>
    <r>
      <rPr>
        <sz val="10"/>
        <color theme="1"/>
        <rFont val="Arial"/>
        <family val="2"/>
        <charset val="238"/>
      </rPr>
      <t xml:space="preserve"> 52 podmiotów w ramach Osi priorytetowej IX </t>
    </r>
    <r>
      <rPr>
        <i/>
        <sz val="10"/>
        <color theme="1"/>
        <rFont val="Arial"/>
        <family val="2"/>
        <charset val="238"/>
      </rPr>
      <t xml:space="preserve">Wspieranie włączenia społecznego i walka z ubóstwem </t>
    </r>
    <r>
      <rPr>
        <sz val="10"/>
        <color theme="1"/>
        <rFont val="Arial"/>
        <family val="2"/>
        <charset val="238"/>
      </rPr>
      <t xml:space="preserve">w ramach projektów realizujących wskaźniki "Liczba podmiotów leczniczych, które zostały objęte narzędziami deinstytucjonalizacji opieki nad osobami zależnymi" oraz "Liczba podmiotów objętych wsparciem w zakresie zwalczania lub przeciwdziałania skutkom pandemii COVID-19" (wartość osiągnięta: </t>
    </r>
    <r>
      <rPr>
        <b/>
        <sz val="10"/>
        <color theme="1"/>
        <rFont val="Arial"/>
        <family val="2"/>
        <charset val="238"/>
      </rPr>
      <t>50</t>
    </r>
    <r>
      <rPr>
        <sz val="10"/>
        <color theme="1"/>
        <rFont val="Arial"/>
        <family val="2"/>
        <charset val="238"/>
      </rPr>
      <t xml:space="preserve"> / wartość docelowa: </t>
    </r>
    <r>
      <rPr>
        <b/>
        <sz val="10"/>
        <color theme="1"/>
        <rFont val="Arial"/>
        <family val="2"/>
        <charset val="238"/>
      </rPr>
      <t>52</t>
    </r>
    <r>
      <rPr>
        <sz val="10"/>
        <color theme="1"/>
        <rFont val="Arial"/>
        <family val="2"/>
        <charset val="238"/>
      </rPr>
      <t xml:space="preserve">).
</t>
    </r>
    <r>
      <rPr>
        <b/>
        <sz val="10"/>
        <color theme="1"/>
        <rFont val="Arial"/>
        <family val="2"/>
        <charset val="238"/>
      </rPr>
      <t>3)</t>
    </r>
    <r>
      <rPr>
        <sz val="10"/>
        <color theme="1"/>
        <rFont val="Arial"/>
        <family val="2"/>
        <charset val="238"/>
      </rPr>
      <t xml:space="preserve"> 2 podmiotów w ramach Osi priorytetowej XII </t>
    </r>
    <r>
      <rPr>
        <i/>
        <sz val="10"/>
        <color theme="1"/>
        <rFont val="Arial"/>
        <family val="2"/>
        <charset val="238"/>
      </rPr>
      <t>REACT-EU dla Mazowsza</t>
    </r>
    <r>
      <rPr>
        <sz val="10"/>
        <color theme="1"/>
        <rFont val="Arial"/>
        <family val="2"/>
        <charset val="238"/>
      </rPr>
      <t xml:space="preserve"> (wartość osiągnięta: </t>
    </r>
    <r>
      <rPr>
        <b/>
        <sz val="10"/>
        <color theme="1"/>
        <rFont val="Arial"/>
        <family val="2"/>
        <charset val="238"/>
      </rPr>
      <t>0</t>
    </r>
    <r>
      <rPr>
        <sz val="10"/>
        <color theme="1"/>
        <rFont val="Arial"/>
        <family val="2"/>
        <charset val="238"/>
      </rPr>
      <t xml:space="preserve"> / wartość docelowa wynikająca z realizacji projektów przez </t>
    </r>
    <r>
      <rPr>
        <b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podmioty - wskaźnik nie jest uwzględniony w RPO WM 2014-2020 ani w umowach).</t>
    </r>
  </si>
  <si>
    <r>
      <t xml:space="preserve">Wartość docelowa oraz realizacja (wynikająca z zatwierdzonych wniosków o płatność) dotyczą: 
</t>
    </r>
    <r>
      <rPr>
        <b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wszystkich typów projektów realizowanych w ramach Osi priorytetowej II </t>
    </r>
    <r>
      <rPr>
        <i/>
        <sz val="10"/>
        <color theme="1"/>
        <rFont val="Arial"/>
        <family val="2"/>
        <charset val="238"/>
      </rPr>
      <t>Wzrost e-potencjału Mazowsza</t>
    </r>
    <r>
      <rPr>
        <sz val="10"/>
        <color theme="1"/>
        <rFont val="Arial"/>
        <family val="2"/>
        <charset val="238"/>
      </rPr>
      <t xml:space="preserve"> (wartość osiągnięta: </t>
    </r>
    <r>
      <rPr>
        <b/>
        <sz val="10"/>
        <color theme="1"/>
        <rFont val="Arial"/>
        <family val="2"/>
        <charset val="238"/>
      </rPr>
      <t>1.644</t>
    </r>
    <r>
      <rPr>
        <sz val="10"/>
        <color theme="1"/>
        <rFont val="Arial"/>
        <family val="2"/>
        <charset val="238"/>
      </rPr>
      <t xml:space="preserve"> / wartość docelowa wynikająca z wersji 7.0 RPO WM 2014-2020: </t>
    </r>
    <r>
      <rPr>
        <b/>
        <sz val="10"/>
        <color theme="1"/>
        <rFont val="Arial"/>
        <family val="2"/>
        <charset val="238"/>
      </rPr>
      <t>1.300</t>
    </r>
    <r>
      <rPr>
        <sz val="10"/>
        <color theme="1"/>
        <rFont val="Arial"/>
        <family val="2"/>
        <charset val="238"/>
      </rPr>
      <t xml:space="preserve">),
</t>
    </r>
    <r>
      <rPr>
        <b/>
        <sz val="10"/>
        <color theme="1"/>
        <rFont val="Arial"/>
        <family val="2"/>
        <charset val="238"/>
      </rPr>
      <t>2)</t>
    </r>
    <r>
      <rPr>
        <sz val="10"/>
        <color theme="1"/>
        <rFont val="Arial"/>
        <family val="2"/>
        <charset val="238"/>
      </rPr>
      <t xml:space="preserve"> 2 podmiotów w ramach Osi priorytetowej XII </t>
    </r>
    <r>
      <rPr>
        <i/>
        <sz val="10"/>
        <color theme="1"/>
        <rFont val="Arial"/>
        <family val="2"/>
        <charset val="238"/>
      </rPr>
      <t>REACT-EU dla Mazowsza</t>
    </r>
    <r>
      <rPr>
        <sz val="10"/>
        <color theme="1"/>
        <rFont val="Arial"/>
        <family val="2"/>
        <charset val="238"/>
      </rPr>
      <t xml:space="preserve"> (wartość osiągnięta: </t>
    </r>
    <r>
      <rPr>
        <b/>
        <sz val="10"/>
        <color theme="1"/>
        <rFont val="Arial"/>
        <family val="2"/>
        <charset val="238"/>
      </rPr>
      <t>0</t>
    </r>
    <r>
      <rPr>
        <sz val="10"/>
        <color theme="1"/>
        <rFont val="Arial"/>
        <family val="2"/>
        <charset val="238"/>
      </rPr>
      <t xml:space="preserve"> / wartość docelowa wynikająca z podpisanych umów: </t>
    </r>
    <r>
      <rPr>
        <b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>).</t>
    </r>
  </si>
  <si>
    <r>
      <t xml:space="preserve">Wartość docelowa oraz realizacja (wynikająca z zatwierdzonych wniosków o płatność) dotyczą: 
</t>
    </r>
    <r>
      <rPr>
        <b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wszystkich typów projektów realizowanych w ramach Osi priorytetowej II </t>
    </r>
    <r>
      <rPr>
        <i/>
        <sz val="10"/>
        <color theme="1"/>
        <rFont val="Arial"/>
        <family val="2"/>
        <charset val="238"/>
      </rPr>
      <t>Wzrost e-potencjału Mazowsza</t>
    </r>
    <r>
      <rPr>
        <sz val="10"/>
        <color theme="1"/>
        <rFont val="Arial"/>
        <family val="2"/>
        <charset val="238"/>
      </rPr>
      <t xml:space="preserve"> (wartość osiągnięta: </t>
    </r>
    <r>
      <rPr>
        <b/>
        <sz val="10"/>
        <color theme="1"/>
        <rFont val="Arial"/>
        <family val="2"/>
        <charset val="238"/>
      </rPr>
      <t>18</t>
    </r>
    <r>
      <rPr>
        <sz val="10"/>
        <color theme="1"/>
        <rFont val="Arial"/>
        <family val="2"/>
        <charset val="238"/>
      </rPr>
      <t xml:space="preserve"> / wartość docelowa wynikająca z wersji 7.0 RPO WM 2014-2020: </t>
    </r>
    <r>
      <rPr>
        <b/>
        <sz val="10"/>
        <color theme="1"/>
        <rFont val="Arial"/>
        <family val="2"/>
        <charset val="238"/>
      </rPr>
      <t>25</t>
    </r>
    <r>
      <rPr>
        <sz val="10"/>
        <color theme="1"/>
        <rFont val="Arial"/>
        <family val="2"/>
        <charset val="238"/>
      </rPr>
      <t xml:space="preserve">),
</t>
    </r>
    <r>
      <rPr>
        <b/>
        <sz val="10"/>
        <color theme="1"/>
        <rFont val="Arial"/>
        <family val="2"/>
        <charset val="238"/>
      </rPr>
      <t>2)</t>
    </r>
    <r>
      <rPr>
        <sz val="10"/>
        <color theme="1"/>
        <rFont val="Arial"/>
        <family val="2"/>
        <charset val="238"/>
      </rPr>
      <t xml:space="preserve"> 2 podmiotów w ramach Osi priorytetowej XII </t>
    </r>
    <r>
      <rPr>
        <i/>
        <sz val="10"/>
        <color theme="1"/>
        <rFont val="Arial"/>
        <family val="2"/>
        <charset val="238"/>
      </rPr>
      <t>REACT-EU dla Mazowsza</t>
    </r>
    <r>
      <rPr>
        <sz val="10"/>
        <color theme="1"/>
        <rFont val="Arial"/>
        <family val="2"/>
        <charset val="238"/>
      </rPr>
      <t xml:space="preserve"> (wartość osiągnięta: </t>
    </r>
    <r>
      <rPr>
        <b/>
        <sz val="10"/>
        <color theme="1"/>
        <rFont val="Arial"/>
        <family val="2"/>
        <charset val="238"/>
      </rPr>
      <t>0</t>
    </r>
    <r>
      <rPr>
        <sz val="10"/>
        <color theme="1"/>
        <rFont val="Arial"/>
        <family val="2"/>
        <charset val="238"/>
      </rPr>
      <t xml:space="preserve"> / wartość docelowa wynikająca z podpisanych umów: </t>
    </r>
    <r>
      <rPr>
        <b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>).</t>
    </r>
  </si>
  <si>
    <t>TAK – ewaluacja pn. ,,Ewaluacja podsumowująca postęp rzeczowy i rezultaty RPO WM 2014-2020”</t>
  </si>
  <si>
    <r>
      <t>Realizacja badania ewaluacyjnego ex-post umożliwiła ocenę efektów realizacji Regionalnego Programu Operacyjnego Województwa Mazowieckiego na lata 2014-2020 (RPO WM 2014-2020).</t>
    </r>
    <r>
      <rPr>
        <u/>
        <sz val="9"/>
        <color theme="1"/>
        <rFont val="Arial"/>
        <family val="2"/>
        <charset val="238"/>
      </rPr>
      <t xml:space="preserve"> Jednym z elementów było badanie zasadności realizacji interwencji w zakresie ochrony zdrowia a także wpływ pandemii COVID-19 na realizację celów RPO WM 2014-2020.</t>
    </r>
    <r>
      <rPr>
        <sz val="9"/>
        <color theme="1"/>
        <rFont val="Arial"/>
        <family val="2"/>
        <charset val="238"/>
      </rPr>
      <t xml:space="preserve"> Ograniczenia związane z epidemią COVID-19 spowodowały problemy w dotrzymaniu terminów realizacji przedsięwzięć, w dostawach materiałów i sprzętu, w tym z zagranicy oraz problemy w funkcjonowaniu podmiotów zaangażowanych w realizację projektów. Beneficjenci zgłaszali utrudnienia mogące skutkować opóźnieniami w realizacji zamówień publicznych oraz ogólnym spowolnieniem realizacji projektów. Ciągły wzrost cen, w stosunku do planowanych pierwotnie wartości zamówień, przekładał się na wzrost wartości projektów i problemy z zapewnieniem dodatkowych środków finansowych.</t>
    </r>
  </si>
  <si>
    <t>Mazowiecki Szpital Bródnowski Sp. z o.o.</t>
  </si>
  <si>
    <t>Państwowy Instytut Medyczny Ministerstwa Spraw Wewnętrznych i Administracji</t>
  </si>
  <si>
    <t xml:space="preserve">Wojskowy Instytut Medyczny  - Państwowy Instytut Badawczy </t>
  </si>
  <si>
    <t xml:space="preserve">Warszawskie Centrum Opieki Medycznej "KOPERNIK" Sp. z o.o. </t>
  </si>
  <si>
    <t xml:space="preserve">Szpital Wolski im. dr Anny Gostyńskiej Sp. z o.o. </t>
  </si>
  <si>
    <t>Warszawski Szpital Południowy Sp. z o.o.</t>
  </si>
  <si>
    <t>Mazowiecki Szpital Bródnowski  Sp. z o.o.</t>
  </si>
  <si>
    <t xml:space="preserve">Narodowy Instytut Zdrowia Publicznego PZH-  Państwowy Instytut Badawczy </t>
  </si>
  <si>
    <t xml:space="preserve">Tak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</si>
</sst>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z_ł_-;\-* #,##0.00\ _z_ł_-;_-* &quot;-&quot;??\ _z_ł_-;_-@_-"/>
    <numFmt numFmtId="165" formatCode="#,##0\ [$EUR]"/>
    <numFmt numFmtId="166" formatCode="#,##0.00\ [$PLN]"/>
  </numFmts>
  <fonts count="4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9"/>
      <name val="Arial"/>
      <family val="2"/>
      <charset val="238"/>
    </font>
    <font>
      <b/>
      <u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9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9"/>
      <color theme="1"/>
      <name val="Arial"/>
      <family val="2"/>
      <charset val="238"/>
    </font>
  </fonts>
  <fills count="45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7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8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/>
    <xf numFmtId="0" fontId="11" fillId="0" borderId="0"/>
    <xf numFmtId="9" fontId="1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2" applyNumberFormat="0" applyFill="0" applyAlignment="0" applyProtection="0"/>
    <xf numFmtId="0" fontId="14" fillId="0" borderId="23" applyNumberFormat="0" applyFill="0" applyAlignment="0" applyProtection="0"/>
    <xf numFmtId="0" fontId="15" fillId="0" borderId="24" applyNumberFormat="0" applyFill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9" fillId="8" borderId="25" applyNumberFormat="0" applyAlignment="0" applyProtection="0"/>
    <xf numFmtId="0" fontId="20" fillId="9" borderId="26" applyNumberFormat="0" applyAlignment="0" applyProtection="0"/>
    <xf numFmtId="0" fontId="21" fillId="9" borderId="25" applyNumberFormat="0" applyAlignment="0" applyProtection="0"/>
    <xf numFmtId="0" fontId="22" fillId="0" borderId="27" applyNumberFormat="0" applyFill="0" applyAlignment="0" applyProtection="0"/>
    <xf numFmtId="0" fontId="23" fillId="10" borderId="28" applyNumberFormat="0" applyAlignment="0" applyProtection="0"/>
    <xf numFmtId="0" fontId="24" fillId="0" borderId="0" applyNumberFormat="0" applyFill="0" applyBorder="0" applyAlignment="0" applyProtection="0"/>
    <xf numFmtId="0" fontId="11" fillId="11" borderId="29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30" applyNumberFormat="0" applyFill="0" applyAlignment="0" applyProtection="0"/>
    <xf numFmtId="0" fontId="27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7" fillId="31" borderId="0" applyNumberFormat="0" applyBorder="0" applyAlignment="0" applyProtection="0"/>
    <xf numFmtId="0" fontId="27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7" fillId="35" borderId="0" applyNumberFormat="0" applyBorder="0" applyAlignment="0" applyProtection="0"/>
    <xf numFmtId="0" fontId="6" fillId="0" borderId="31">
      <alignment horizontal="center" vertical="center" wrapText="1"/>
    </xf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4" fillId="0" borderId="0"/>
    <xf numFmtId="0" fontId="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5">
    <xf numFmtId="0" fontId="0" fillId="0" borderId="0" xfId="0"/>
    <xf numFmtId="164" fontId="2" fillId="0" borderId="0" xfId="1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164" fontId="5" fillId="0" borderId="0" xfId="1" applyFont="1"/>
    <xf numFmtId="0" fontId="5" fillId="0" borderId="0" xfId="0" applyFont="1"/>
    <xf numFmtId="0" fontId="2" fillId="0" borderId="0" xfId="0" applyFont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29" fillId="0" borderId="0" xfId="0" applyFont="1"/>
    <xf numFmtId="0" fontId="28" fillId="0" borderId="1" xfId="0" applyFont="1" applyBorder="1"/>
    <xf numFmtId="0" fontId="28" fillId="0" borderId="1" xfId="0" applyFont="1" applyBorder="1" applyAlignment="1">
      <alignment wrapText="1"/>
    </xf>
    <xf numFmtId="164" fontId="28" fillId="0" borderId="1" xfId="1" applyFont="1" applyFill="1" applyBorder="1" applyAlignment="1">
      <alignment horizontal="right" vertical="center" wrapText="1"/>
    </xf>
    <xf numFmtId="0" fontId="28" fillId="0" borderId="1" xfId="0" applyFont="1" applyBorder="1" applyAlignment="1">
      <alignment horizontal="left" vertical="center" wrapText="1"/>
    </xf>
    <xf numFmtId="4" fontId="28" fillId="0" borderId="1" xfId="1" applyNumberFormat="1" applyFont="1" applyFill="1" applyBorder="1" applyAlignment="1">
      <alignment horizontal="right" vertical="center" wrapText="1"/>
    </xf>
    <xf numFmtId="164" fontId="28" fillId="0" borderId="1" xfId="1" applyFont="1" applyFill="1" applyBorder="1" applyAlignment="1">
      <alignment horizontal="left"/>
    </xf>
    <xf numFmtId="4" fontId="28" fillId="0" borderId="1" xfId="0" applyNumberFormat="1" applyFont="1" applyBorder="1"/>
    <xf numFmtId="0" fontId="28" fillId="0" borderId="0" xfId="0" applyFont="1" applyAlignment="1">
      <alignment wrapText="1"/>
    </xf>
    <xf numFmtId="164" fontId="28" fillId="0" borderId="0" xfId="1" applyFont="1" applyFill="1"/>
    <xf numFmtId="0" fontId="28" fillId="0" borderId="0" xfId="0" applyFont="1"/>
    <xf numFmtId="0" fontId="9" fillId="0" borderId="0" xfId="0" applyFont="1"/>
    <xf numFmtId="164" fontId="28" fillId="0" borderId="1" xfId="1" applyFont="1" applyFill="1" applyBorder="1"/>
    <xf numFmtId="0" fontId="0" fillId="0" borderId="0" xfId="0" applyAlignment="1">
      <alignment vertical="center"/>
    </xf>
    <xf numFmtId="0" fontId="28" fillId="3" borderId="1" xfId="0" applyFont="1" applyFill="1" applyBorder="1" applyAlignment="1">
      <alignment horizontal="left" vertical="center" wrapText="1"/>
    </xf>
    <xf numFmtId="0" fontId="28" fillId="3" borderId="1" xfId="0" applyFont="1" applyFill="1" applyBorder="1" applyAlignment="1">
      <alignment wrapText="1"/>
    </xf>
    <xf numFmtId="0" fontId="28" fillId="0" borderId="10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0" xfId="0" applyFont="1" applyBorder="1" applyAlignment="1">
      <alignment wrapText="1"/>
    </xf>
    <xf numFmtId="0" fontId="28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8" fillId="0" borderId="34" xfId="0" applyFont="1" applyBorder="1" applyAlignment="1">
      <alignment wrapText="1"/>
    </xf>
    <xf numFmtId="0" fontId="28" fillId="0" borderId="38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164" fontId="28" fillId="3" borderId="1" xfId="1" applyFont="1" applyFill="1" applyBorder="1"/>
    <xf numFmtId="0" fontId="28" fillId="4" borderId="2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0" fontId="28" fillId="4" borderId="20" xfId="0" applyFont="1" applyFill="1" applyBorder="1" applyAlignment="1">
      <alignment horizontal="center" vertical="center" wrapText="1"/>
    </xf>
    <xf numFmtId="0" fontId="28" fillId="4" borderId="16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0" fillId="4" borderId="16" xfId="0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0" fontId="28" fillId="4" borderId="0" xfId="0" applyFont="1" applyFill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49" fontId="28" fillId="3" borderId="1" xfId="6" applyNumberFormat="1" applyFont="1" applyFill="1" applyBorder="1" applyAlignment="1">
      <alignment horizontal="left" vertical="center"/>
    </xf>
    <xf numFmtId="0" fontId="28" fillId="0" borderId="1" xfId="0" applyFont="1" applyBorder="1" applyAlignment="1">
      <alignment vertical="center"/>
    </xf>
    <xf numFmtId="164" fontId="28" fillId="3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2" fillId="2" borderId="15" xfId="0" applyFont="1" applyFill="1" applyBorder="1" applyAlignment="1">
      <alignment horizontal="center" vertical="center" wrapText="1"/>
    </xf>
    <xf numFmtId="0" fontId="32" fillId="2" borderId="16" xfId="0" applyFont="1" applyFill="1" applyBorder="1" applyAlignment="1">
      <alignment horizontal="center" vertical="center" wrapText="1"/>
    </xf>
    <xf numFmtId="0" fontId="32" fillId="2" borderId="17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3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2" borderId="1" xfId="0" applyFont="1" applyFill="1" applyBorder="1" applyAlignment="1">
      <alignment horizontal="left" vertical="center" wrapText="1"/>
    </xf>
    <xf numFmtId="0" fontId="28" fillId="2" borderId="10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" fontId="28" fillId="0" borderId="0" xfId="0" applyNumberFormat="1" applyFont="1" applyAlignment="1">
      <alignment vertical="center"/>
    </xf>
    <xf numFmtId="0" fontId="28" fillId="0" borderId="35" xfId="0" applyFont="1" applyBorder="1" applyAlignment="1">
      <alignment vertical="center"/>
    </xf>
    <xf numFmtId="165" fontId="2" fillId="36" borderId="0" xfId="0" applyNumberFormat="1" applyFont="1" applyFill="1" applyAlignment="1">
      <alignment vertical="center"/>
    </xf>
    <xf numFmtId="165" fontId="2" fillId="37" borderId="0" xfId="0" applyNumberFormat="1" applyFont="1" applyFill="1" applyAlignment="1">
      <alignment vertical="center"/>
    </xf>
    <xf numFmtId="10" fontId="28" fillId="0" borderId="0" xfId="0" applyNumberFormat="1" applyFont="1" applyAlignment="1">
      <alignment vertical="center"/>
    </xf>
    <xf numFmtId="10" fontId="28" fillId="37" borderId="0" xfId="0" applyNumberFormat="1" applyFont="1" applyFill="1" applyAlignment="1">
      <alignment vertical="center"/>
    </xf>
    <xf numFmtId="165" fontId="28" fillId="37" borderId="0" xfId="0" applyNumberFormat="1" applyFont="1" applyFill="1" applyAlignment="1">
      <alignment vertical="center"/>
    </xf>
    <xf numFmtId="0" fontId="28" fillId="0" borderId="0" xfId="0" applyFont="1" applyAlignment="1">
      <alignment horizontal="right" vertical="center"/>
    </xf>
    <xf numFmtId="4" fontId="28" fillId="0" borderId="1" xfId="0" applyNumberFormat="1" applyFont="1" applyBorder="1" applyAlignment="1">
      <alignment vertical="center"/>
    </xf>
    <xf numFmtId="166" fontId="28" fillId="36" borderId="0" xfId="0" applyNumberFormat="1" applyFont="1" applyFill="1" applyAlignment="1">
      <alignment vertical="center"/>
    </xf>
    <xf numFmtId="0" fontId="30" fillId="41" borderId="42" xfId="0" applyFont="1" applyFill="1" applyBorder="1" applyAlignment="1">
      <alignment horizontal="center" vertical="center"/>
    </xf>
    <xf numFmtId="4" fontId="30" fillId="41" borderId="42" xfId="0" applyNumberFormat="1" applyFont="1" applyFill="1" applyBorder="1" applyAlignment="1">
      <alignment horizontal="center" vertical="center"/>
    </xf>
    <xf numFmtId="0" fontId="28" fillId="3" borderId="16" xfId="0" applyFont="1" applyFill="1" applyBorder="1" applyAlignment="1">
      <alignment horizontal="center" vertical="center" wrapText="1"/>
    </xf>
    <xf numFmtId="0" fontId="28" fillId="3" borderId="0" xfId="0" applyFont="1" applyFill="1" applyAlignment="1">
      <alignment horizontal="center" vertical="center" wrapText="1"/>
    </xf>
    <xf numFmtId="0" fontId="28" fillId="3" borderId="20" xfId="0" applyFont="1" applyFill="1" applyBorder="1" applyAlignment="1">
      <alignment horizontal="left" vertical="center" wrapText="1"/>
    </xf>
    <xf numFmtId="0" fontId="28" fillId="0" borderId="10" xfId="0" applyFont="1" applyBorder="1" applyAlignment="1">
      <alignment vertical="center" wrapText="1"/>
    </xf>
    <xf numFmtId="164" fontId="28" fillId="3" borderId="1" xfId="1" applyFont="1" applyFill="1" applyBorder="1" applyAlignment="1">
      <alignment vertical="center"/>
    </xf>
    <xf numFmtId="164" fontId="28" fillId="0" borderId="1" xfId="1" applyFont="1" applyFill="1" applyBorder="1" applyAlignment="1">
      <alignment vertical="center"/>
    </xf>
    <xf numFmtId="0" fontId="28" fillId="0" borderId="36" xfId="0" applyFont="1" applyBorder="1" applyAlignment="1">
      <alignment vertical="center" wrapText="1"/>
    </xf>
    <xf numFmtId="164" fontId="28" fillId="0" borderId="34" xfId="1" applyFont="1" applyFill="1" applyBorder="1" applyAlignment="1">
      <alignment vertical="center"/>
    </xf>
    <xf numFmtId="0" fontId="28" fillId="0" borderId="34" xfId="0" applyFont="1" applyBorder="1" applyAlignment="1">
      <alignment vertical="center"/>
    </xf>
    <xf numFmtId="0" fontId="28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left" wrapText="1"/>
    </xf>
    <xf numFmtId="0" fontId="2" fillId="0" borderId="36" xfId="0" applyFont="1" applyBorder="1" applyAlignment="1">
      <alignment horizontal="left" wrapText="1"/>
    </xf>
    <xf numFmtId="4" fontId="28" fillId="3" borderId="1" xfId="1" applyNumberFormat="1" applyFont="1" applyFill="1" applyBorder="1" applyAlignment="1">
      <alignment horizontal="right" vertical="center" wrapText="1"/>
    </xf>
    <xf numFmtId="0" fontId="30" fillId="44" borderId="1" xfId="0" applyFont="1" applyFill="1" applyBorder="1" applyAlignment="1">
      <alignment vertical="center"/>
    </xf>
    <xf numFmtId="0" fontId="5" fillId="44" borderId="1" xfId="0" applyFont="1" applyFill="1" applyBorder="1" applyAlignment="1">
      <alignment vertical="center"/>
    </xf>
    <xf numFmtId="0" fontId="28" fillId="0" borderId="10" xfId="0" applyFont="1" applyBorder="1" applyAlignment="1">
      <alignment horizontal="left" vertical="center"/>
    </xf>
    <xf numFmtId="49" fontId="28" fillId="0" borderId="1" xfId="0" applyNumberFormat="1" applyFont="1" applyBorder="1" applyAlignment="1">
      <alignment horizontal="left" vertical="center"/>
    </xf>
    <xf numFmtId="0" fontId="28" fillId="0" borderId="18" xfId="0" applyFont="1" applyBorder="1" applyAlignment="1">
      <alignment horizontal="left" vertical="center"/>
    </xf>
    <xf numFmtId="0" fontId="28" fillId="0" borderId="36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 wrapText="1"/>
    </xf>
    <xf numFmtId="0" fontId="28" fillId="0" borderId="34" xfId="0" applyFont="1" applyBorder="1" applyAlignment="1">
      <alignment horizontal="left" vertical="center"/>
    </xf>
    <xf numFmtId="0" fontId="28" fillId="0" borderId="34" xfId="0" applyFont="1" applyBorder="1" applyAlignment="1">
      <alignment horizontal="left" vertical="center" wrapText="1"/>
    </xf>
    <xf numFmtId="49" fontId="28" fillId="0" borderId="34" xfId="0" applyNumberFormat="1" applyFont="1" applyBorder="1" applyAlignment="1">
      <alignment horizontal="left" vertical="center"/>
    </xf>
    <xf numFmtId="0" fontId="28" fillId="0" borderId="37" xfId="0" applyFont="1" applyBorder="1" applyAlignment="1">
      <alignment horizontal="left" vertical="center"/>
    </xf>
    <xf numFmtId="0" fontId="28" fillId="0" borderId="34" xfId="0" applyFont="1" applyBorder="1" applyAlignment="1">
      <alignment horizontal="right" vertical="center"/>
    </xf>
    <xf numFmtId="4" fontId="28" fillId="38" borderId="42" xfId="0" applyNumberFormat="1" applyFont="1" applyFill="1" applyBorder="1" applyAlignment="1">
      <alignment horizontal="right" vertical="center"/>
    </xf>
    <xf numFmtId="4" fontId="37" fillId="39" borderId="42" xfId="0" applyNumberFormat="1" applyFont="1" applyFill="1" applyBorder="1" applyAlignment="1">
      <alignment horizontal="right" vertical="center"/>
    </xf>
    <xf numFmtId="4" fontId="37" fillId="39" borderId="48" xfId="0" applyNumberFormat="1" applyFont="1" applyFill="1" applyBorder="1" applyAlignment="1">
      <alignment horizontal="right" vertical="center"/>
    </xf>
    <xf numFmtId="0" fontId="38" fillId="40" borderId="42" xfId="0" applyFont="1" applyFill="1" applyBorder="1" applyAlignment="1">
      <alignment horizontal="center" vertical="center"/>
    </xf>
    <xf numFmtId="4" fontId="28" fillId="0" borderId="21" xfId="0" applyNumberFormat="1" applyFont="1" applyBorder="1" applyAlignment="1">
      <alignment horizontal="right" vertical="center"/>
    </xf>
    <xf numFmtId="4" fontId="28" fillId="0" borderId="37" xfId="0" applyNumberFormat="1" applyFont="1" applyBorder="1" applyAlignment="1">
      <alignment horizontal="right" vertical="center"/>
    </xf>
    <xf numFmtId="4" fontId="28" fillId="0" borderId="16" xfId="0" applyNumberFormat="1" applyFont="1" applyBorder="1" applyAlignment="1">
      <alignment horizontal="right" vertical="center"/>
    </xf>
    <xf numFmtId="4" fontId="28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4" fontId="28" fillId="3" borderId="11" xfId="0" applyNumberFormat="1" applyFont="1" applyFill="1" applyBorder="1" applyAlignment="1">
      <alignment vertical="center" wrapText="1"/>
    </xf>
    <xf numFmtId="4" fontId="28" fillId="3" borderId="38" xfId="0" applyNumberFormat="1" applyFont="1" applyFill="1" applyBorder="1" applyAlignment="1">
      <alignment vertical="center" wrapText="1"/>
    </xf>
    <xf numFmtId="0" fontId="28" fillId="3" borderId="2" xfId="0" applyFont="1" applyFill="1" applyBorder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5" fillId="0" borderId="0" xfId="0" applyFont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35" fillId="3" borderId="0" xfId="0" applyFont="1" applyFill="1" applyAlignment="1">
      <alignment horizontal="right" vertical="center"/>
    </xf>
    <xf numFmtId="0" fontId="28" fillId="4" borderId="0" xfId="0" applyFont="1" applyFill="1" applyAlignment="1">
      <alignment vertical="center"/>
    </xf>
    <xf numFmtId="164" fontId="39" fillId="43" borderId="16" xfId="0" applyNumberFormat="1" applyFont="1" applyFill="1" applyBorder="1" applyAlignment="1">
      <alignment horizontal="center" vertical="center" wrapText="1"/>
    </xf>
    <xf numFmtId="0" fontId="28" fillId="43" borderId="16" xfId="0" applyFont="1" applyFill="1" applyBorder="1" applyAlignment="1">
      <alignment horizontal="right" vertical="center" wrapText="1"/>
    </xf>
    <xf numFmtId="0" fontId="28" fillId="0" borderId="2" xfId="0" applyFont="1" applyBorder="1" applyAlignment="1">
      <alignment horizontal="left" vertical="center" wrapText="1"/>
    </xf>
    <xf numFmtId="0" fontId="28" fillId="3" borderId="0" xfId="0" applyFont="1" applyFill="1" applyAlignment="1">
      <alignment vertical="center"/>
    </xf>
    <xf numFmtId="49" fontId="28" fillId="0" borderId="1" xfId="0" applyNumberFormat="1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left" vertical="center" wrapText="1" shrinkToFit="1"/>
    </xf>
    <xf numFmtId="49" fontId="28" fillId="0" borderId="1" xfId="0" applyNumberFormat="1" applyFont="1" applyBorder="1" applyAlignment="1">
      <alignment horizontal="left" vertical="center" shrinkToFit="1"/>
    </xf>
    <xf numFmtId="0" fontId="28" fillId="3" borderId="0" xfId="0" applyFont="1" applyFill="1" applyAlignment="1">
      <alignment horizontal="left" vertical="center"/>
    </xf>
    <xf numFmtId="43" fontId="28" fillId="0" borderId="1" xfId="5" applyNumberFormat="1" applyFont="1" applyFill="1" applyBorder="1" applyAlignment="1">
      <alignment horizontal="right" vertical="center" wrapText="1"/>
    </xf>
    <xf numFmtId="0" fontId="28" fillId="0" borderId="0" xfId="0" applyFont="1" applyAlignment="1">
      <alignment horizontal="center" vertical="center"/>
    </xf>
    <xf numFmtId="0" fontId="28" fillId="3" borderId="0" xfId="0" applyFont="1" applyFill="1" applyAlignment="1">
      <alignment horizontal="right" vertical="center"/>
    </xf>
    <xf numFmtId="4" fontId="28" fillId="0" borderId="11" xfId="0" applyNumberFormat="1" applyFont="1" applyBorder="1" applyAlignment="1">
      <alignment vertical="center" wrapText="1"/>
    </xf>
    <xf numFmtId="4" fontId="28" fillId="0" borderId="34" xfId="0" applyNumberFormat="1" applyFont="1" applyBorder="1" applyAlignment="1">
      <alignment horizontal="right" vertical="center"/>
    </xf>
    <xf numFmtId="4" fontId="28" fillId="0" borderId="18" xfId="0" applyNumberFormat="1" applyFont="1" applyBorder="1" applyAlignment="1">
      <alignment horizontal="right" vertical="center"/>
    </xf>
    <xf numFmtId="0" fontId="33" fillId="0" borderId="10" xfId="0" applyFont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right" vertical="center"/>
    </xf>
    <xf numFmtId="9" fontId="33" fillId="0" borderId="1" xfId="0" applyNumberFormat="1" applyFont="1" applyBorder="1" applyAlignment="1">
      <alignment horizontal="right" vertical="center"/>
    </xf>
    <xf numFmtId="0" fontId="33" fillId="0" borderId="1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right" vertical="center"/>
    </xf>
    <xf numFmtId="0" fontId="33" fillId="0" borderId="36" xfId="0" applyFont="1" applyBorder="1" applyAlignment="1">
      <alignment horizontal="left" vertical="center" wrapText="1"/>
    </xf>
    <xf numFmtId="0" fontId="33" fillId="0" borderId="34" xfId="0" applyFont="1" applyBorder="1" applyAlignment="1">
      <alignment horizontal="right" vertical="center"/>
    </xf>
    <xf numFmtId="9" fontId="33" fillId="0" borderId="34" xfId="0" applyNumberFormat="1" applyFont="1" applyBorder="1" applyAlignment="1">
      <alignment horizontal="right" vertical="center"/>
    </xf>
    <xf numFmtId="0" fontId="33" fillId="0" borderId="38" xfId="0" applyFont="1" applyBorder="1" applyAlignment="1">
      <alignment horizontal="left" vertical="center" wrapText="1"/>
    </xf>
    <xf numFmtId="3" fontId="28" fillId="0" borderId="11" xfId="0" applyNumberFormat="1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wrapText="1"/>
    </xf>
    <xf numFmtId="0" fontId="28" fillId="0" borderId="16" xfId="0" applyFont="1" applyBorder="1" applyAlignment="1">
      <alignment horizontal="left" vertical="center" wrapText="1"/>
    </xf>
    <xf numFmtId="43" fontId="36" fillId="0" borderId="1" xfId="4" applyFont="1" applyFill="1" applyBorder="1" applyAlignment="1">
      <alignment horizontal="right" vertical="center"/>
    </xf>
    <xf numFmtId="4" fontId="36" fillId="0" borderId="1" xfId="4" applyNumberFormat="1" applyFont="1" applyFill="1" applyBorder="1" applyAlignment="1">
      <alignment horizontal="right" vertical="center"/>
    </xf>
    <xf numFmtId="0" fontId="28" fillId="0" borderId="16" xfId="0" applyFont="1" applyBorder="1" applyAlignment="1">
      <alignment vertical="center" wrapText="1"/>
    </xf>
    <xf numFmtId="0" fontId="30" fillId="0" borderId="16" xfId="0" applyFont="1" applyBorder="1" applyAlignment="1">
      <alignment vertical="center" wrapText="1"/>
    </xf>
    <xf numFmtId="43" fontId="28" fillId="0" borderId="1" xfId="5" applyNumberFormat="1" applyFont="1" applyFill="1" applyBorder="1" applyAlignment="1">
      <alignment vertical="center" wrapText="1"/>
    </xf>
    <xf numFmtId="4" fontId="28" fillId="0" borderId="1" xfId="5" applyNumberFormat="1" applyFont="1" applyFill="1" applyBorder="1" applyAlignment="1">
      <alignment vertical="center" wrapText="1"/>
    </xf>
    <xf numFmtId="0" fontId="28" fillId="0" borderId="21" xfId="0" applyFont="1" applyBorder="1" applyAlignment="1">
      <alignment horizontal="left" vertical="center"/>
    </xf>
    <xf numFmtId="43" fontId="30" fillId="0" borderId="1" xfId="4" applyFont="1" applyFill="1" applyBorder="1" applyAlignment="1">
      <alignment horizontal="right" vertical="center"/>
    </xf>
    <xf numFmtId="4" fontId="30" fillId="0" borderId="1" xfId="4" applyNumberFormat="1" applyFont="1" applyFill="1" applyBorder="1" applyAlignment="1">
      <alignment horizontal="right" vertical="center"/>
    </xf>
    <xf numFmtId="49" fontId="28" fillId="0" borderId="1" xfId="6" applyNumberFormat="1" applyFont="1" applyBorder="1" applyAlignment="1">
      <alignment horizontal="left" vertical="center"/>
    </xf>
    <xf numFmtId="0" fontId="30" fillId="0" borderId="1" xfId="0" applyFont="1" applyBorder="1" applyAlignment="1">
      <alignment horizontal="right" vertical="center" wrapText="1"/>
    </xf>
    <xf numFmtId="4" fontId="28" fillId="0" borderId="1" xfId="5" applyNumberFormat="1" applyFont="1" applyFill="1" applyBorder="1" applyAlignment="1">
      <alignment horizontal="right" vertical="center" wrapText="1"/>
    </xf>
    <xf numFmtId="0" fontId="28" fillId="0" borderId="1" xfId="0" applyFont="1" applyBorder="1" applyAlignment="1">
      <alignment horizontal="right" vertical="center" wrapText="1"/>
    </xf>
    <xf numFmtId="0" fontId="30" fillId="0" borderId="0" xfId="0" applyFont="1" applyAlignment="1">
      <alignment horizontal="left" vertical="center"/>
    </xf>
    <xf numFmtId="4" fontId="28" fillId="0" borderId="34" xfId="0" applyNumberFormat="1" applyFont="1" applyBorder="1" applyAlignment="1">
      <alignment vertical="center"/>
    </xf>
    <xf numFmtId="0" fontId="30" fillId="44" borderId="1" xfId="0" applyFont="1" applyFill="1" applyBorder="1" applyAlignment="1">
      <alignment horizontal="left" vertical="center"/>
    </xf>
    <xf numFmtId="0" fontId="5" fillId="44" borderId="16" xfId="0" applyFont="1" applyFill="1" applyBorder="1" applyAlignment="1">
      <alignment horizontal="left" vertical="center"/>
    </xf>
    <xf numFmtId="0" fontId="5" fillId="44" borderId="20" xfId="0" applyFont="1" applyFill="1" applyBorder="1" applyAlignment="1">
      <alignment horizontal="left" vertical="center"/>
    </xf>
    <xf numFmtId="0" fontId="5" fillId="44" borderId="2" xfId="0" applyFont="1" applyFill="1" applyBorder="1" applyAlignment="1">
      <alignment horizontal="left" vertical="center"/>
    </xf>
    <xf numFmtId="0" fontId="28" fillId="2" borderId="4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0" fontId="38" fillId="38" borderId="39" xfId="0" applyFont="1" applyFill="1" applyBorder="1" applyAlignment="1">
      <alignment horizontal="center" vertical="center"/>
    </xf>
    <xf numFmtId="0" fontId="38" fillId="38" borderId="40" xfId="0" applyFont="1" applyFill="1" applyBorder="1" applyAlignment="1">
      <alignment horizontal="center" vertical="center"/>
    </xf>
    <xf numFmtId="0" fontId="38" fillId="38" borderId="41" xfId="0" applyFont="1" applyFill="1" applyBorder="1" applyAlignment="1">
      <alignment horizontal="center" vertical="center"/>
    </xf>
    <xf numFmtId="0" fontId="38" fillId="38" borderId="43" xfId="0" applyFont="1" applyFill="1" applyBorder="1" applyAlignment="1">
      <alignment horizontal="center" vertical="center"/>
    </xf>
    <xf numFmtId="0" fontId="38" fillId="38" borderId="44" xfId="0" applyFont="1" applyFill="1" applyBorder="1" applyAlignment="1">
      <alignment horizontal="center" vertical="center"/>
    </xf>
    <xf numFmtId="0" fontId="38" fillId="38" borderId="45" xfId="0" applyFont="1" applyFill="1" applyBorder="1" applyAlignment="1">
      <alignment horizontal="center" vertical="center"/>
    </xf>
    <xf numFmtId="4" fontId="28" fillId="38" borderId="46" xfId="0" applyNumberFormat="1" applyFont="1" applyFill="1" applyBorder="1" applyAlignment="1">
      <alignment horizontal="right" vertical="center"/>
    </xf>
    <xf numFmtId="0" fontId="28" fillId="38" borderId="47" xfId="0" applyFont="1" applyFill="1" applyBorder="1" applyAlignment="1">
      <alignment horizontal="right" vertical="center"/>
    </xf>
    <xf numFmtId="0" fontId="38" fillId="39" borderId="46" xfId="0" applyFont="1" applyFill="1" applyBorder="1" applyAlignment="1">
      <alignment horizontal="center" vertical="center"/>
    </xf>
    <xf numFmtId="0" fontId="38" fillId="39" borderId="48" xfId="0" applyFont="1" applyFill="1" applyBorder="1" applyAlignment="1">
      <alignment horizontal="center" vertical="center"/>
    </xf>
    <xf numFmtId="0" fontId="38" fillId="39" borderId="47" xfId="0" applyFont="1" applyFill="1" applyBorder="1" applyAlignment="1">
      <alignment horizontal="center" vertical="center"/>
    </xf>
    <xf numFmtId="4" fontId="28" fillId="42" borderId="46" xfId="0" applyNumberFormat="1" applyFont="1" applyFill="1" applyBorder="1" applyAlignment="1">
      <alignment horizontal="right" vertical="center"/>
    </xf>
    <xf numFmtId="0" fontId="28" fillId="42" borderId="47" xfId="0" applyFont="1" applyFill="1" applyBorder="1" applyAlignment="1">
      <alignment horizontal="right" vertical="center"/>
    </xf>
    <xf numFmtId="0" fontId="38" fillId="40" borderId="40" xfId="0" applyFont="1" applyFill="1" applyBorder="1" applyAlignment="1">
      <alignment horizontal="center" vertical="center"/>
    </xf>
    <xf numFmtId="0" fontId="38" fillId="40" borderId="41" xfId="0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8" fillId="2" borderId="8" xfId="0" applyFont="1" applyFill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left" vertical="center" wrapText="1"/>
    </xf>
    <xf numFmtId="0" fontId="30" fillId="4" borderId="16" xfId="0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left" vertical="center"/>
    </xf>
    <xf numFmtId="0" fontId="28" fillId="3" borderId="16" xfId="0" applyFont="1" applyFill="1" applyBorder="1" applyAlignment="1">
      <alignment horizontal="left" vertical="center" wrapText="1"/>
    </xf>
    <xf numFmtId="0" fontId="28" fillId="3" borderId="20" xfId="0" applyFont="1" applyFill="1" applyBorder="1" applyAlignment="1">
      <alignment horizontal="left" vertical="center" wrapText="1"/>
    </xf>
    <xf numFmtId="0" fontId="28" fillId="3" borderId="2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16" xfId="0" applyFont="1" applyBorder="1" applyAlignment="1">
      <alignment horizontal="left" vertical="center" wrapText="1"/>
    </xf>
    <xf numFmtId="0" fontId="28" fillId="0" borderId="20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30" fillId="4" borderId="18" xfId="0" applyFont="1" applyFill="1" applyBorder="1" applyAlignment="1">
      <alignment horizontal="center" vertical="center" wrapText="1"/>
    </xf>
    <xf numFmtId="0" fontId="30" fillId="4" borderId="19" xfId="0" applyFont="1" applyFill="1" applyBorder="1" applyAlignment="1">
      <alignment horizontal="center" vertical="center" wrapText="1"/>
    </xf>
    <xf numFmtId="0" fontId="30" fillId="4" borderId="16" xfId="0" applyFont="1" applyFill="1" applyBorder="1" applyAlignment="1">
      <alignment vertical="center" wrapText="1"/>
    </xf>
    <xf numFmtId="0" fontId="30" fillId="4" borderId="2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57">
    <cellStyle name="20% — akcent 1 2" xfId="27" xr:uid="{B2CE3BCA-1CF9-45C1-955D-B5FD2B0C9489}"/>
    <cellStyle name="20% — akcent 2 2" xfId="31" xr:uid="{6404B610-D92F-48C3-9911-0FA04C8F041E}"/>
    <cellStyle name="20% — akcent 3 2" xfId="35" xr:uid="{347A2853-6962-468A-914A-959BD1321FEE}"/>
    <cellStyle name="20% — akcent 4 2" xfId="39" xr:uid="{250BD7C7-D527-4959-A5AC-0693482217A1}"/>
    <cellStyle name="20% — akcent 5 2" xfId="43" xr:uid="{52FCF24E-DB75-4EA8-B908-59F189BF0D0B}"/>
    <cellStyle name="20% — akcent 6 2" xfId="47" xr:uid="{F901097A-8902-4426-B15F-74AA43B1E68D}"/>
    <cellStyle name="40% — akcent 1 2" xfId="28" xr:uid="{5CE3D1A1-88A0-4B4D-AA92-283F75E7BC3D}"/>
    <cellStyle name="40% — akcent 2 2" xfId="32" xr:uid="{5A7F9093-D5C4-44F7-812F-5F39180F14CC}"/>
    <cellStyle name="40% — akcent 3 2" xfId="36" xr:uid="{43ABB7EB-199D-4103-8EC1-73ABC1718171}"/>
    <cellStyle name="40% — akcent 4 2" xfId="40" xr:uid="{A2E8EF06-058A-48C0-9556-1F90D1FB1002}"/>
    <cellStyle name="40% — akcent 5 2" xfId="44" xr:uid="{B55F13B9-F320-4C0C-887A-FF6F71D81FD8}"/>
    <cellStyle name="40% — akcent 6 2" xfId="48" xr:uid="{174ED31D-DA66-492F-9065-43F4B0E73B18}"/>
    <cellStyle name="60% — akcent 1 2" xfId="29" xr:uid="{1BBEBE7F-1313-4959-BDA5-51B8A3C84B39}"/>
    <cellStyle name="60% — akcent 2 2" xfId="33" xr:uid="{B41152B1-F5F7-4E33-BFA6-97BEF9C39353}"/>
    <cellStyle name="60% — akcent 3 2" xfId="37" xr:uid="{A73CBBFB-5FF6-4AD9-9A08-AF9EDB4783A5}"/>
    <cellStyle name="60% — akcent 4 2" xfId="41" xr:uid="{9F4E8FA2-0951-4DA3-9823-E6EFEA65E818}"/>
    <cellStyle name="60% — akcent 5 2" xfId="45" xr:uid="{E0B9000F-D2DF-4B9E-B71A-2304BB24FD9D}"/>
    <cellStyle name="60% — akcent 6 2" xfId="49" xr:uid="{52060759-E638-445F-AF46-B8E6A87EF7EF}"/>
    <cellStyle name="Akcent 1 2" xfId="26" xr:uid="{7587AF51-48E4-4E94-A2C4-970F7C15B94A}"/>
    <cellStyle name="Akcent 2 2" xfId="30" xr:uid="{C3FDCDB7-8AFF-40F9-AA54-143818E1A5E5}"/>
    <cellStyle name="Akcent 3 2" xfId="34" xr:uid="{ED505999-8AA7-4B01-B7B0-947454E7E681}"/>
    <cellStyle name="Akcent 4 2" xfId="38" xr:uid="{FD3EBF76-0471-48FE-8C2B-38595A564780}"/>
    <cellStyle name="Akcent 5 2" xfId="42" xr:uid="{0F027B41-1CD7-4E7C-B532-C94D31B6BF6C}"/>
    <cellStyle name="Akcent 6 2" xfId="46" xr:uid="{C8430BD1-BFBC-47FC-A759-31E1B0649C6F}"/>
    <cellStyle name="Dane wejściowe 2" xfId="17" xr:uid="{9157E48E-FF80-4B3B-9F12-49D812D715EF}"/>
    <cellStyle name="Dane wyjściowe 2" xfId="18" xr:uid="{0006F5F5-9835-48F3-A4F6-FCAFF7C00777}"/>
    <cellStyle name="Dobry 2" xfId="14" xr:uid="{48BBC90A-5D4D-4B74-9837-0573EA91CDA0}"/>
    <cellStyle name="Dziesiętny" xfId="1" builtinId="3"/>
    <cellStyle name="Dziesiętny 2" xfId="4" xr:uid="{3097CAD7-92E3-4B93-A2E7-4B7D7D31F24A}"/>
    <cellStyle name="Dziesiętny 2 2" xfId="5" xr:uid="{06904948-02EE-4E49-9684-12E3151AE7F1}"/>
    <cellStyle name="Dziesiętny 2 3" xfId="52" xr:uid="{0E731C1F-54B3-4058-AEB9-8A675608D000}"/>
    <cellStyle name="Dziesiętny 2 3 2" xfId="56" xr:uid="{05AC6DA2-1D6E-4A78-926E-B29D495DEB08}"/>
    <cellStyle name="Dziesiętny 2 4" xfId="51" xr:uid="{90AE948A-CD1B-4962-AAC1-8C62BA20A5F9}"/>
    <cellStyle name="Dziesiętny 2 5" xfId="55" xr:uid="{F7C9E45C-E1B3-4FEE-B1C8-B95077EC8E54}"/>
    <cellStyle name="Komórka połączona 2" xfId="20" xr:uid="{A83DBA33-3C6B-436F-A2D2-264B700045D9}"/>
    <cellStyle name="Komórka zaznaczona 2" xfId="21" xr:uid="{3EB3A687-A5D2-4FF3-91C6-CE97E01C0C28}"/>
    <cellStyle name="Nagłówek 1 2" xfId="10" xr:uid="{F78D87D8-AF88-4E34-B1E7-9961AE19DAD1}"/>
    <cellStyle name="Nagłówek 2 2" xfId="11" xr:uid="{A5DA3AFB-0D26-4717-9AFF-8661024A6250}"/>
    <cellStyle name="Nagłówek 3 2" xfId="12" xr:uid="{9586320D-FC15-4479-AF00-EAD9A6A14303}"/>
    <cellStyle name="Nagłówek 4 2" xfId="13" xr:uid="{E498F819-C108-40AA-B8F9-BE80EAA33484}"/>
    <cellStyle name="Neutralny 2" xfId="16" xr:uid="{EE62BF38-CB79-450F-AC42-C4FF44A601D7}"/>
    <cellStyle name="Normalny" xfId="0" builtinId="0"/>
    <cellStyle name="Normalny 2" xfId="2" xr:uid="{00000000-0005-0000-0000-000003000000}"/>
    <cellStyle name="Normalny 2 2" xfId="6" xr:uid="{00702343-BC16-4EEB-93A0-2E334B64840D}"/>
    <cellStyle name="Normalny 2 2 2" xfId="53" xr:uid="{2CB19FE7-D301-41FD-83BC-46D2A7351412}"/>
    <cellStyle name="Normalny 3" xfId="3" xr:uid="{00000000-0005-0000-0000-000004000000}"/>
    <cellStyle name="Normalny 3 2" xfId="54" xr:uid="{11CAD3CA-963B-484A-8B70-0D99D4CB3A49}"/>
    <cellStyle name="Normalny 4" xfId="7" xr:uid="{CE774B50-E7FB-4100-ACE5-CA7582EF9406}"/>
    <cellStyle name="Obliczenia 2" xfId="19" xr:uid="{0AB1926C-86F0-4860-89ED-E827018FF234}"/>
    <cellStyle name="Procentowy 2" xfId="8" xr:uid="{11F5C92F-75F9-4F16-82DA-89C6FB13AAA0}"/>
    <cellStyle name="Styl 1" xfId="50" xr:uid="{0AA45668-8542-4BF4-8481-85D2699C8E1F}"/>
    <cellStyle name="Suma 2" xfId="25" xr:uid="{13E7DB2E-7FD4-44DA-BE5C-06B89527FAA5}"/>
    <cellStyle name="Tekst objaśnienia 2" xfId="24" xr:uid="{E9FBC810-0EA4-45C0-8CB5-EAC9021C46C1}"/>
    <cellStyle name="Tekst ostrzeżenia 2" xfId="22" xr:uid="{C3F1FF76-72B9-4BA4-903B-56582EFD9FFF}"/>
    <cellStyle name="Tytuł 2" xfId="9" xr:uid="{6830E4F7-EDFF-4B04-BD5A-AB94E255D035}"/>
    <cellStyle name="Uwaga 2" xfId="23" xr:uid="{EADB8E07-6D8D-406B-ABC8-7A73159D7EB9}"/>
    <cellStyle name="Zły 2" xfId="15" xr:uid="{973EACE4-3793-4F5F-828A-56B5869078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2"/>
  <sheetViews>
    <sheetView zoomScaleNormal="100" workbookViewId="0">
      <selection sqref="A1:XFD1"/>
    </sheetView>
  </sheetViews>
  <sheetFormatPr defaultColWidth="8.7265625" defaultRowHeight="11.5" outlineLevelRow="1"/>
  <cols>
    <col min="1" max="1" width="19.1796875" style="59" customWidth="1"/>
    <col min="2" max="2" width="29.1796875" style="59" customWidth="1"/>
    <col min="3" max="3" width="17.54296875" style="59" bestFit="1" customWidth="1"/>
    <col min="4" max="4" width="26.26953125" style="59" customWidth="1"/>
    <col min="5" max="5" width="13" style="59" customWidth="1"/>
    <col min="6" max="6" width="26.26953125" style="59" customWidth="1"/>
    <col min="7" max="9" width="18.26953125" style="59" customWidth="1"/>
    <col min="10" max="14" width="20.7265625" style="59" customWidth="1"/>
    <col min="15" max="15" width="17.54296875" style="59" customWidth="1"/>
    <col min="16" max="16" width="17.453125" style="59" customWidth="1"/>
    <col min="17" max="17" width="17.1796875" style="59" customWidth="1"/>
    <col min="18" max="18" width="62.453125" style="59" customWidth="1"/>
    <col min="19" max="16384" width="8.7265625" style="59"/>
  </cols>
  <sheetData>
    <row r="1" spans="1:18" ht="24.75" customHeight="1">
      <c r="A1" s="57" t="s">
        <v>341</v>
      </c>
      <c r="B1" s="57"/>
      <c r="C1" s="58"/>
      <c r="D1" s="58"/>
    </row>
    <row r="2" spans="1:18" ht="27" customHeight="1">
      <c r="A2" s="57" t="s">
        <v>127</v>
      </c>
      <c r="B2" s="58"/>
    </row>
    <row r="3" spans="1:18" ht="27" customHeight="1" thickBot="1">
      <c r="A3" s="57"/>
      <c r="B3" s="58"/>
      <c r="G3" s="60"/>
      <c r="H3" s="60"/>
      <c r="I3" s="60"/>
      <c r="J3" s="60"/>
      <c r="K3" s="60"/>
      <c r="L3" s="60"/>
      <c r="M3" s="61"/>
      <c r="N3" s="61"/>
    </row>
    <row r="4" spans="1:18" s="55" customFormat="1" ht="25.5" customHeight="1">
      <c r="A4" s="187" t="s">
        <v>122</v>
      </c>
      <c r="B4" s="168" t="s">
        <v>121</v>
      </c>
      <c r="C4" s="168" t="s">
        <v>120</v>
      </c>
      <c r="D4" s="168" t="s">
        <v>119</v>
      </c>
      <c r="E4" s="168" t="s">
        <v>118</v>
      </c>
      <c r="F4" s="168" t="s">
        <v>117</v>
      </c>
      <c r="G4" s="170" t="s">
        <v>126</v>
      </c>
      <c r="H4" s="171"/>
      <c r="I4" s="170" t="s">
        <v>125</v>
      </c>
      <c r="J4" s="193"/>
      <c r="K4" s="193"/>
      <c r="L4" s="171"/>
      <c r="M4" s="168" t="s">
        <v>115</v>
      </c>
      <c r="N4" s="168" t="s">
        <v>137</v>
      </c>
      <c r="O4" s="191" t="s">
        <v>300</v>
      </c>
      <c r="P4" s="191" t="s">
        <v>301</v>
      </c>
      <c r="Q4" s="191" t="s">
        <v>302</v>
      </c>
      <c r="R4" s="189" t="s">
        <v>303</v>
      </c>
    </row>
    <row r="5" spans="1:18" ht="81.75" customHeight="1">
      <c r="A5" s="188"/>
      <c r="B5" s="169"/>
      <c r="C5" s="169"/>
      <c r="D5" s="169"/>
      <c r="E5" s="169"/>
      <c r="F5" s="169"/>
      <c r="G5" s="62" t="s">
        <v>133</v>
      </c>
      <c r="H5" s="62" t="s">
        <v>134</v>
      </c>
      <c r="I5" s="62" t="s">
        <v>116</v>
      </c>
      <c r="J5" s="62" t="s">
        <v>135</v>
      </c>
      <c r="K5" s="62" t="s">
        <v>342</v>
      </c>
      <c r="L5" s="62" t="s">
        <v>136</v>
      </c>
      <c r="M5" s="169"/>
      <c r="N5" s="169"/>
      <c r="O5" s="192"/>
      <c r="P5" s="192"/>
      <c r="Q5" s="192"/>
      <c r="R5" s="190"/>
    </row>
    <row r="6" spans="1:18" s="55" customFormat="1">
      <c r="A6" s="63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  <c r="G6" s="64">
        <v>7</v>
      </c>
      <c r="H6" s="64">
        <v>8</v>
      </c>
      <c r="I6" s="64" t="s">
        <v>124</v>
      </c>
      <c r="J6" s="64">
        <v>10</v>
      </c>
      <c r="K6" s="64">
        <v>11</v>
      </c>
      <c r="L6" s="64">
        <v>12</v>
      </c>
      <c r="M6" s="64">
        <v>13</v>
      </c>
      <c r="N6" s="64" t="s">
        <v>123</v>
      </c>
      <c r="O6" s="65">
        <v>15</v>
      </c>
      <c r="P6" s="65">
        <v>16</v>
      </c>
      <c r="Q6" s="65">
        <v>17</v>
      </c>
      <c r="R6" s="66">
        <v>18</v>
      </c>
    </row>
    <row r="7" spans="1:18" ht="34.5">
      <c r="A7" s="94" t="s">
        <v>113</v>
      </c>
      <c r="B7" s="16" t="s">
        <v>112</v>
      </c>
      <c r="C7" s="36" t="s">
        <v>97</v>
      </c>
      <c r="D7" s="16" t="s">
        <v>114</v>
      </c>
      <c r="E7" s="95" t="s">
        <v>98</v>
      </c>
      <c r="F7" s="36" t="s">
        <v>110</v>
      </c>
      <c r="G7" s="111">
        <f>G23</f>
        <v>64255623</v>
      </c>
      <c r="H7" s="111">
        <v>0</v>
      </c>
      <c r="I7" s="111">
        <f>J7+K7+L7</f>
        <v>14589710</v>
      </c>
      <c r="J7" s="111">
        <f t="shared" ref="J7:M8" si="0">J23</f>
        <v>0</v>
      </c>
      <c r="K7" s="111">
        <f>K23</f>
        <v>11204124</v>
      </c>
      <c r="L7" s="111">
        <f>L23</f>
        <v>3385586</v>
      </c>
      <c r="M7" s="111">
        <f t="shared" si="0"/>
        <v>2021507</v>
      </c>
      <c r="N7" s="111">
        <f>G7+H7+I7+M7</f>
        <v>80866840</v>
      </c>
      <c r="O7" s="111">
        <v>361717310.26999998</v>
      </c>
      <c r="P7" s="111">
        <v>452147838.25000012</v>
      </c>
      <c r="Q7" s="111">
        <v>462566908.14999998</v>
      </c>
      <c r="R7" s="134" t="s">
        <v>360</v>
      </c>
    </row>
    <row r="8" spans="1:18" ht="34.5">
      <c r="A8" s="94" t="s">
        <v>113</v>
      </c>
      <c r="B8" s="16" t="s">
        <v>112</v>
      </c>
      <c r="C8" s="36" t="s">
        <v>96</v>
      </c>
      <c r="D8" s="16" t="s">
        <v>111</v>
      </c>
      <c r="E8" s="95" t="s">
        <v>98</v>
      </c>
      <c r="F8" s="36" t="s">
        <v>110</v>
      </c>
      <c r="G8" s="111">
        <f>G24</f>
        <v>4864306</v>
      </c>
      <c r="H8" s="111">
        <v>0</v>
      </c>
      <c r="I8" s="111">
        <f t="shared" ref="I8" si="1">J8+K8+L8</f>
        <v>848179</v>
      </c>
      <c r="J8" s="111">
        <f>J24</f>
        <v>0</v>
      </c>
      <c r="K8" s="111">
        <f>K24</f>
        <v>848179</v>
      </c>
      <c r="L8" s="111">
        <f t="shared" si="0"/>
        <v>0</v>
      </c>
      <c r="M8" s="111">
        <f t="shared" si="0"/>
        <v>0</v>
      </c>
      <c r="N8" s="111">
        <f t="shared" ref="N8:N12" si="2">G8+H8+I8+M8</f>
        <v>5712485</v>
      </c>
      <c r="O8" s="111">
        <v>27382872.859999999</v>
      </c>
      <c r="P8" s="111">
        <v>34228591.079999998</v>
      </c>
      <c r="Q8" s="111">
        <v>37387156.219999999</v>
      </c>
      <c r="R8" s="134" t="s">
        <v>359</v>
      </c>
    </row>
    <row r="9" spans="1:18" ht="57.5">
      <c r="A9" s="94" t="s">
        <v>108</v>
      </c>
      <c r="B9" s="16" t="s">
        <v>109</v>
      </c>
      <c r="C9" s="36" t="s">
        <v>108</v>
      </c>
      <c r="D9" s="16" t="s">
        <v>107</v>
      </c>
      <c r="E9" s="36" t="s">
        <v>106</v>
      </c>
      <c r="F9" s="36" t="s">
        <v>105</v>
      </c>
      <c r="G9" s="111">
        <v>147873236</v>
      </c>
      <c r="H9" s="111">
        <v>0</v>
      </c>
      <c r="I9" s="111">
        <f>J9+K9+L9</f>
        <v>35538740</v>
      </c>
      <c r="J9" s="111">
        <f>ROUND(J27/F16,0)</f>
        <v>11717278</v>
      </c>
      <c r="K9" s="111">
        <v>12322410</v>
      </c>
      <c r="L9" s="111">
        <v>11499052</v>
      </c>
      <c r="M9" s="111">
        <v>6367318</v>
      </c>
      <c r="N9" s="111">
        <f>G9+H9+I9+M9</f>
        <v>189779294</v>
      </c>
      <c r="O9" s="111">
        <v>814631897.14999998</v>
      </c>
      <c r="P9" s="111">
        <v>996595342.28999996</v>
      </c>
      <c r="Q9" s="111">
        <v>1034673272.49</v>
      </c>
      <c r="R9" s="114" t="s">
        <v>361</v>
      </c>
    </row>
    <row r="10" spans="1:18" ht="34.5">
      <c r="A10" s="94" t="s">
        <v>293</v>
      </c>
      <c r="B10" s="16" t="s">
        <v>294</v>
      </c>
      <c r="C10" s="36" t="s">
        <v>293</v>
      </c>
      <c r="D10" s="16" t="s">
        <v>295</v>
      </c>
      <c r="E10" s="36" t="s">
        <v>106</v>
      </c>
      <c r="F10" s="36" t="s">
        <v>105</v>
      </c>
      <c r="G10" s="111">
        <v>1405000</v>
      </c>
      <c r="H10" s="110">
        <v>0</v>
      </c>
      <c r="I10" s="111">
        <f>J10+K10+L10</f>
        <v>351250</v>
      </c>
      <c r="J10" s="111">
        <v>0</v>
      </c>
      <c r="K10" s="111">
        <v>351250</v>
      </c>
      <c r="L10" s="111">
        <v>0</v>
      </c>
      <c r="M10" s="111">
        <v>0</v>
      </c>
      <c r="N10" s="111">
        <f>G10+H10+I10+M10</f>
        <v>1756250</v>
      </c>
      <c r="O10" s="111">
        <v>6417759</v>
      </c>
      <c r="P10" s="111">
        <v>8022198.75</v>
      </c>
      <c r="Q10" s="111">
        <v>9438967.0999999996</v>
      </c>
      <c r="R10" s="114" t="s">
        <v>359</v>
      </c>
    </row>
    <row r="11" spans="1:18" ht="57.5">
      <c r="A11" s="94" t="s">
        <v>104</v>
      </c>
      <c r="B11" s="16" t="s">
        <v>103</v>
      </c>
      <c r="C11" s="36" t="s">
        <v>102</v>
      </c>
      <c r="D11" s="16" t="s">
        <v>101</v>
      </c>
      <c r="E11" s="36" t="s">
        <v>100</v>
      </c>
      <c r="F11" s="96" t="s">
        <v>99</v>
      </c>
      <c r="G11" s="108">
        <v>0</v>
      </c>
      <c r="H11" s="136">
        <v>53478933</v>
      </c>
      <c r="I11" s="111">
        <f>J11+K11+L11</f>
        <v>9788164</v>
      </c>
      <c r="J11" s="111">
        <f>ROUND(J29/$F$16,0)</f>
        <v>9418465</v>
      </c>
      <c r="K11" s="111">
        <f>9788164-9418465</f>
        <v>369699</v>
      </c>
      <c r="L11" s="111">
        <v>0</v>
      </c>
      <c r="M11" s="111">
        <v>3581569</v>
      </c>
      <c r="N11" s="111">
        <f>G11+H11+I11+M11</f>
        <v>66848666</v>
      </c>
      <c r="O11" s="111">
        <f>256117178.32-28089934.78</f>
        <v>228027243.53999999</v>
      </c>
      <c r="P11" s="111">
        <f>ROUND(O11/0.8,2)</f>
        <v>285034054.43000001</v>
      </c>
      <c r="Q11" s="111">
        <f>P11</f>
        <v>285034054.43000001</v>
      </c>
      <c r="R11" s="114" t="s">
        <v>361</v>
      </c>
    </row>
    <row r="12" spans="1:18" ht="35" thickBot="1">
      <c r="A12" s="97" t="s">
        <v>322</v>
      </c>
      <c r="B12" s="98" t="s">
        <v>323</v>
      </c>
      <c r="C12" s="99" t="s">
        <v>322</v>
      </c>
      <c r="D12" s="100" t="s">
        <v>324</v>
      </c>
      <c r="E12" s="101" t="s">
        <v>98</v>
      </c>
      <c r="F12" s="102" t="s">
        <v>299</v>
      </c>
      <c r="G12" s="135">
        <v>11724055</v>
      </c>
      <c r="H12" s="109">
        <v>0</v>
      </c>
      <c r="I12" s="135">
        <f>J12+K12+L12</f>
        <v>0</v>
      </c>
      <c r="J12" s="103">
        <v>0</v>
      </c>
      <c r="K12" s="103">
        <v>0</v>
      </c>
      <c r="L12" s="103">
        <v>0</v>
      </c>
      <c r="M12" s="103">
        <v>0</v>
      </c>
      <c r="N12" s="135">
        <f t="shared" si="2"/>
        <v>11724055</v>
      </c>
      <c r="O12" s="135">
        <v>54780690</v>
      </c>
      <c r="P12" s="135">
        <v>54780690</v>
      </c>
      <c r="Q12" s="135">
        <v>54780690</v>
      </c>
      <c r="R12" s="115" t="s">
        <v>359</v>
      </c>
    </row>
    <row r="13" spans="1:18" ht="12" thickBot="1">
      <c r="A13" s="172" t="s">
        <v>348</v>
      </c>
      <c r="B13" s="173"/>
      <c r="C13" s="173"/>
      <c r="D13" s="173"/>
      <c r="E13" s="173"/>
      <c r="F13" s="174"/>
      <c r="G13" s="104">
        <f>SUM(G7:G12)</f>
        <v>230122220</v>
      </c>
      <c r="H13" s="104">
        <f>SUM(H7:H12)</f>
        <v>53478933</v>
      </c>
      <c r="I13" s="74"/>
      <c r="J13" s="74"/>
      <c r="K13" s="74"/>
      <c r="L13" s="74"/>
      <c r="M13" s="74"/>
    </row>
    <row r="14" spans="1:18" ht="12" thickBot="1">
      <c r="A14" s="175"/>
      <c r="B14" s="176"/>
      <c r="C14" s="176"/>
      <c r="D14" s="176"/>
      <c r="E14" s="176"/>
      <c r="F14" s="177"/>
      <c r="G14" s="178">
        <f>G13+H13</f>
        <v>283601153</v>
      </c>
      <c r="H14" s="179"/>
    </row>
    <row r="15" spans="1:18" ht="15.65" customHeight="1" thickBot="1">
      <c r="A15" s="180" t="s">
        <v>349</v>
      </c>
      <c r="B15" s="181"/>
      <c r="C15" s="181"/>
      <c r="D15" s="181"/>
      <c r="E15" s="181"/>
      <c r="F15" s="182"/>
      <c r="G15" s="183">
        <f>G14*F16</f>
        <v>1233097813.244</v>
      </c>
      <c r="H15" s="184"/>
      <c r="N15" s="74"/>
      <c r="O15" s="105">
        <f>SUM(O7:O12)</f>
        <v>1492957772.8199999</v>
      </c>
      <c r="P15" s="106">
        <f>SUM(P7:P12)</f>
        <v>1830808714.8000002</v>
      </c>
      <c r="Q15" s="105">
        <f>SUM(Q7:Q12)</f>
        <v>1883881048.3900001</v>
      </c>
    </row>
    <row r="16" spans="1:18" ht="15" thickBot="1">
      <c r="A16" s="185" t="s">
        <v>352</v>
      </c>
      <c r="B16" s="185"/>
      <c r="C16" s="185"/>
      <c r="D16" s="185"/>
      <c r="E16" s="186"/>
      <c r="F16" s="107">
        <v>4.3479999999999999</v>
      </c>
    </row>
    <row r="17" spans="3:13" ht="15" hidden="1" customHeight="1" outlineLevel="1">
      <c r="C17" s="165" t="s">
        <v>327</v>
      </c>
      <c r="F17" s="74" t="s">
        <v>356</v>
      </c>
      <c r="G17" s="69">
        <v>150357230</v>
      </c>
      <c r="I17" s="74" t="s">
        <v>357</v>
      </c>
      <c r="J17" s="69">
        <v>0</v>
      </c>
      <c r="K17" s="69">
        <v>26217487</v>
      </c>
      <c r="L17" s="69">
        <v>7364697</v>
      </c>
      <c r="M17" s="69">
        <v>4397403</v>
      </c>
    </row>
    <row r="18" spans="3:13" ht="11.5" hidden="1" customHeight="1" outlineLevel="1">
      <c r="C18" s="166"/>
      <c r="F18" s="112" t="s">
        <v>328</v>
      </c>
      <c r="G18" s="69">
        <v>69119929</v>
      </c>
    </row>
    <row r="19" spans="3:13" ht="11.5" hidden="1" customHeight="1" outlineLevel="1">
      <c r="C19" s="166"/>
      <c r="F19" s="74" t="s">
        <v>345</v>
      </c>
      <c r="G19" s="72">
        <f>G18/G17</f>
        <v>0.45970472454167982</v>
      </c>
      <c r="J19" s="70">
        <f>ROUND(J17*$G19,0)</f>
        <v>0</v>
      </c>
      <c r="K19" s="70">
        <f>ROUND(K17*$G19,0)</f>
        <v>12052303</v>
      </c>
      <c r="L19" s="70">
        <f>ROUND(L17*$G19,0)</f>
        <v>3385586</v>
      </c>
      <c r="M19" s="70">
        <f>ROUND(M17*$G19,0)</f>
        <v>2021507</v>
      </c>
    </row>
    <row r="20" spans="3:13" ht="11.5" hidden="1" customHeight="1" outlineLevel="1">
      <c r="C20" s="167"/>
      <c r="F20" s="112"/>
      <c r="G20" s="113"/>
      <c r="J20" s="67"/>
      <c r="K20" s="67"/>
      <c r="L20" s="67"/>
      <c r="M20" s="67"/>
    </row>
    <row r="21" spans="3:13" hidden="1" outlineLevel="1">
      <c r="J21" s="67"/>
      <c r="K21" s="67"/>
      <c r="L21" s="67"/>
      <c r="M21" s="67"/>
    </row>
    <row r="22" spans="3:13" hidden="1" outlineLevel="1">
      <c r="C22" s="164" t="s">
        <v>97</v>
      </c>
      <c r="F22" s="74" t="s">
        <v>358</v>
      </c>
      <c r="G22" s="72">
        <f>O7/(O7+O8)</f>
        <v>0.92962513499806998</v>
      </c>
      <c r="J22" s="67"/>
      <c r="K22" s="67"/>
      <c r="L22" s="67"/>
      <c r="M22" s="67"/>
    </row>
    <row r="23" spans="3:13" hidden="1" outlineLevel="1">
      <c r="C23" s="164"/>
      <c r="F23" s="74" t="s">
        <v>343</v>
      </c>
      <c r="G23" s="70">
        <f>ROUND(G18*G22,0)</f>
        <v>64255623</v>
      </c>
      <c r="J23" s="70">
        <f>ROUND(J19*$G22,0)</f>
        <v>0</v>
      </c>
      <c r="K23" s="70">
        <f>ROUND(K19*$G22,0)</f>
        <v>11204124</v>
      </c>
      <c r="L23" s="70">
        <f>L19</f>
        <v>3385586</v>
      </c>
      <c r="M23" s="70">
        <f>M19</f>
        <v>2021507</v>
      </c>
    </row>
    <row r="24" spans="3:13" hidden="1" outlineLevel="1">
      <c r="C24" s="92" t="s">
        <v>96</v>
      </c>
      <c r="F24" s="74" t="s">
        <v>344</v>
      </c>
      <c r="G24" s="73">
        <f>G18-G23</f>
        <v>4864306</v>
      </c>
      <c r="J24" s="70">
        <f>J19-J23</f>
        <v>0</v>
      </c>
      <c r="K24" s="70">
        <f>K19-K23</f>
        <v>848179</v>
      </c>
      <c r="L24" s="70">
        <f>L19-L23</f>
        <v>0</v>
      </c>
      <c r="M24" s="70">
        <f>M19-M23</f>
        <v>0</v>
      </c>
    </row>
    <row r="25" spans="3:13" hidden="1" outlineLevel="1">
      <c r="G25" s="71"/>
      <c r="J25" s="67"/>
      <c r="K25" s="67"/>
      <c r="L25" s="67"/>
      <c r="M25" s="67"/>
    </row>
    <row r="26" spans="3:13" hidden="1" outlineLevel="1"/>
    <row r="27" spans="3:13" hidden="1" outlineLevel="1">
      <c r="C27" s="93" t="s">
        <v>329</v>
      </c>
      <c r="I27" s="74" t="s">
        <v>346</v>
      </c>
      <c r="J27" s="76">
        <v>50946723.810000002</v>
      </c>
    </row>
    <row r="28" spans="3:13" hidden="1" outlineLevel="1">
      <c r="I28" s="74"/>
    </row>
    <row r="29" spans="3:13" hidden="1" outlineLevel="1">
      <c r="C29" s="93" t="s">
        <v>102</v>
      </c>
      <c r="I29" s="74" t="s">
        <v>346</v>
      </c>
      <c r="J29" s="76">
        <v>40951485.779999986</v>
      </c>
    </row>
    <row r="30" spans="3:13" collapsed="1"/>
    <row r="32" spans="3:13">
      <c r="C32" s="56"/>
      <c r="G32" s="68"/>
    </row>
  </sheetData>
  <mergeCells count="21">
    <mergeCell ref="R4:R5"/>
    <mergeCell ref="C4:C5"/>
    <mergeCell ref="D4:D5"/>
    <mergeCell ref="E4:E5"/>
    <mergeCell ref="Q4:Q5"/>
    <mergeCell ref="M4:M5"/>
    <mergeCell ref="N4:N5"/>
    <mergeCell ref="O4:O5"/>
    <mergeCell ref="P4:P5"/>
    <mergeCell ref="I4:L4"/>
    <mergeCell ref="C22:C23"/>
    <mergeCell ref="C17:C20"/>
    <mergeCell ref="F4:F5"/>
    <mergeCell ref="G4:H4"/>
    <mergeCell ref="A13:F14"/>
    <mergeCell ref="G14:H14"/>
    <mergeCell ref="A15:F15"/>
    <mergeCell ref="G15:H15"/>
    <mergeCell ref="A16:E16"/>
    <mergeCell ref="A4:A5"/>
    <mergeCell ref="B4:B5"/>
  </mergeCells>
  <pageMargins left="0.25" right="0.25" top="0.75" bottom="0.75" header="0.3" footer="0.3"/>
  <pageSetup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K34"/>
  <sheetViews>
    <sheetView topLeftCell="A17" zoomScaleNormal="100" workbookViewId="0">
      <selection activeCell="G40" sqref="G40"/>
    </sheetView>
  </sheetViews>
  <sheetFormatPr defaultColWidth="9.1796875" defaultRowHeight="11.5"/>
  <cols>
    <col min="1" max="1" width="14.453125" style="3" customWidth="1"/>
    <col min="2" max="2" width="16.81640625" style="1" customWidth="1"/>
    <col min="3" max="3" width="6.81640625" style="1" customWidth="1"/>
    <col min="4" max="4" width="17.1796875" style="2" customWidth="1"/>
    <col min="5" max="5" width="72.7265625" style="2" customWidth="1"/>
    <col min="6" max="6" width="18.453125" style="2" bestFit="1" customWidth="1"/>
    <col min="7" max="7" width="19.81640625" style="2" customWidth="1"/>
    <col min="8" max="8" width="17.7265625" style="2" bestFit="1" customWidth="1"/>
    <col min="9" max="9" width="12.54296875" style="5" bestFit="1" customWidth="1"/>
    <col min="10" max="10" width="19.54296875" style="5" bestFit="1" customWidth="1"/>
    <col min="11" max="11" width="13.1796875" style="2" bestFit="1" customWidth="1"/>
    <col min="12" max="12" width="9.1796875" style="2"/>
    <col min="13" max="13" width="10" style="2" customWidth="1"/>
    <col min="14" max="16384" width="9.1796875" style="2"/>
  </cols>
  <sheetData>
    <row r="2" spans="1:11">
      <c r="A2" s="12" t="s">
        <v>341</v>
      </c>
    </row>
    <row r="4" spans="1:11">
      <c r="A4" s="4" t="s">
        <v>139</v>
      </c>
      <c r="B4" s="6"/>
      <c r="C4" s="6"/>
      <c r="D4" s="7"/>
      <c r="E4" s="7"/>
    </row>
    <row r="5" spans="1:11" ht="7.5" customHeight="1" thickBot="1"/>
    <row r="6" spans="1:11" s="8" customFormat="1" ht="80.5">
      <c r="A6" s="9" t="s">
        <v>0</v>
      </c>
      <c r="B6" s="10" t="s">
        <v>1</v>
      </c>
      <c r="C6" s="10" t="s">
        <v>2</v>
      </c>
      <c r="D6" s="10" t="s">
        <v>3</v>
      </c>
      <c r="E6" s="10" t="s">
        <v>4</v>
      </c>
      <c r="F6" s="10" t="s">
        <v>5</v>
      </c>
      <c r="G6" s="10" t="s">
        <v>6</v>
      </c>
      <c r="H6" s="10" t="s">
        <v>7</v>
      </c>
      <c r="I6" s="10" t="s">
        <v>8</v>
      </c>
      <c r="J6" s="35" t="s">
        <v>9</v>
      </c>
      <c r="K6" s="11" t="s">
        <v>138</v>
      </c>
    </row>
    <row r="7" spans="1:11">
      <c r="A7" s="28" t="s">
        <v>17</v>
      </c>
      <c r="B7" s="26" t="s">
        <v>26</v>
      </c>
      <c r="C7" s="16" t="s">
        <v>10</v>
      </c>
      <c r="D7" s="16" t="s">
        <v>24</v>
      </c>
      <c r="E7" s="26" t="s">
        <v>27</v>
      </c>
      <c r="F7" s="17">
        <v>92487200</v>
      </c>
      <c r="G7" s="17">
        <v>23121800</v>
      </c>
      <c r="H7" s="16" t="s">
        <v>87</v>
      </c>
      <c r="I7" s="16" t="s">
        <v>28</v>
      </c>
      <c r="J7" s="36" t="s">
        <v>29</v>
      </c>
      <c r="K7" s="29">
        <v>2015</v>
      </c>
    </row>
    <row r="8" spans="1:11" ht="34.5">
      <c r="A8" s="28" t="s">
        <v>17</v>
      </c>
      <c r="B8" s="26" t="s">
        <v>30</v>
      </c>
      <c r="C8" s="16" t="s">
        <v>10</v>
      </c>
      <c r="D8" s="16" t="s">
        <v>24</v>
      </c>
      <c r="E8" s="26" t="s">
        <v>31</v>
      </c>
      <c r="F8" s="17">
        <v>23375000</v>
      </c>
      <c r="G8" s="17">
        <v>5843750</v>
      </c>
      <c r="H8" s="16" t="s">
        <v>32</v>
      </c>
      <c r="I8" s="16" t="s">
        <v>33</v>
      </c>
      <c r="J8" s="36" t="s">
        <v>15</v>
      </c>
      <c r="K8" s="29">
        <v>2016</v>
      </c>
    </row>
    <row r="9" spans="1:11">
      <c r="A9" s="28" t="s">
        <v>14</v>
      </c>
      <c r="B9" s="26" t="s">
        <v>34</v>
      </c>
      <c r="C9" s="16" t="s">
        <v>10</v>
      </c>
      <c r="D9" s="16" t="s">
        <v>35</v>
      </c>
      <c r="E9" s="26" t="s">
        <v>36</v>
      </c>
      <c r="F9" s="17">
        <v>74924971.310000002</v>
      </c>
      <c r="G9" s="17">
        <v>18731242.829999998</v>
      </c>
      <c r="H9" s="16" t="s">
        <v>37</v>
      </c>
      <c r="I9" s="16" t="s">
        <v>33</v>
      </c>
      <c r="J9" s="36" t="s">
        <v>15</v>
      </c>
      <c r="K9" s="29">
        <v>2016</v>
      </c>
    </row>
    <row r="10" spans="1:11" ht="23">
      <c r="A10" s="28" t="s">
        <v>12</v>
      </c>
      <c r="B10" s="26" t="s">
        <v>38</v>
      </c>
      <c r="C10" s="16" t="s">
        <v>10</v>
      </c>
      <c r="D10" s="16" t="s">
        <v>22</v>
      </c>
      <c r="E10" s="26" t="s">
        <v>39</v>
      </c>
      <c r="F10" s="17">
        <v>6784000</v>
      </c>
      <c r="G10" s="17">
        <v>1696000</v>
      </c>
      <c r="H10" s="16" t="s">
        <v>37</v>
      </c>
      <c r="I10" s="16" t="s">
        <v>33</v>
      </c>
      <c r="J10" s="36" t="s">
        <v>15</v>
      </c>
      <c r="K10" s="29">
        <v>2016</v>
      </c>
    </row>
    <row r="11" spans="1:11" ht="23">
      <c r="A11" s="28" t="s">
        <v>12</v>
      </c>
      <c r="B11" s="26" t="s">
        <v>40</v>
      </c>
      <c r="C11" s="16" t="s">
        <v>10</v>
      </c>
      <c r="D11" s="16" t="s">
        <v>11</v>
      </c>
      <c r="E11" s="26" t="s">
        <v>73</v>
      </c>
      <c r="F11" s="17">
        <v>11843418.199999999</v>
      </c>
      <c r="G11" s="17">
        <v>2960854.55</v>
      </c>
      <c r="H11" s="16" t="s">
        <v>37</v>
      </c>
      <c r="I11" s="16" t="s">
        <v>33</v>
      </c>
      <c r="J11" s="36" t="s">
        <v>15</v>
      </c>
      <c r="K11" s="29">
        <v>2016</v>
      </c>
    </row>
    <row r="12" spans="1:11" ht="23">
      <c r="A12" s="28" t="s">
        <v>12</v>
      </c>
      <c r="B12" s="26" t="s">
        <v>41</v>
      </c>
      <c r="C12" s="16" t="s">
        <v>10</v>
      </c>
      <c r="D12" s="16" t="s">
        <v>22</v>
      </c>
      <c r="E12" s="26" t="s">
        <v>42</v>
      </c>
      <c r="F12" s="17">
        <v>9559000</v>
      </c>
      <c r="G12" s="17">
        <v>2389750</v>
      </c>
      <c r="H12" s="16" t="s">
        <v>37</v>
      </c>
      <c r="I12" s="16" t="s">
        <v>33</v>
      </c>
      <c r="J12" s="36" t="s">
        <v>15</v>
      </c>
      <c r="K12" s="29">
        <v>2016</v>
      </c>
    </row>
    <row r="13" spans="1:11" ht="23">
      <c r="A13" s="28" t="s">
        <v>12</v>
      </c>
      <c r="B13" s="26" t="s">
        <v>43</v>
      </c>
      <c r="C13" s="16" t="s">
        <v>10</v>
      </c>
      <c r="D13" s="16" t="s">
        <v>22</v>
      </c>
      <c r="E13" s="26" t="s">
        <v>44</v>
      </c>
      <c r="F13" s="17">
        <v>35500000</v>
      </c>
      <c r="G13" s="17">
        <v>8875000</v>
      </c>
      <c r="H13" s="16" t="s">
        <v>18</v>
      </c>
      <c r="I13" s="16" t="s">
        <v>45</v>
      </c>
      <c r="J13" s="36" t="s">
        <v>19</v>
      </c>
      <c r="K13" s="29">
        <v>2017</v>
      </c>
    </row>
    <row r="14" spans="1:11" ht="23">
      <c r="A14" s="28" t="s">
        <v>12</v>
      </c>
      <c r="B14" s="26" t="s">
        <v>46</v>
      </c>
      <c r="C14" s="16" t="s">
        <v>10</v>
      </c>
      <c r="D14" s="16" t="s">
        <v>13</v>
      </c>
      <c r="E14" s="26" t="s">
        <v>47</v>
      </c>
      <c r="F14" s="17">
        <v>33624258</v>
      </c>
      <c r="G14" s="17">
        <v>8406064</v>
      </c>
      <c r="H14" s="16" t="s">
        <v>18</v>
      </c>
      <c r="I14" s="16" t="s">
        <v>45</v>
      </c>
      <c r="J14" s="36" t="s">
        <v>19</v>
      </c>
      <c r="K14" s="29">
        <v>2017</v>
      </c>
    </row>
    <row r="15" spans="1:11" ht="34.5">
      <c r="A15" s="28" t="s">
        <v>14</v>
      </c>
      <c r="B15" s="26" t="s">
        <v>48</v>
      </c>
      <c r="C15" s="16" t="s">
        <v>10</v>
      </c>
      <c r="D15" s="16" t="s">
        <v>74</v>
      </c>
      <c r="E15" s="26" t="s">
        <v>49</v>
      </c>
      <c r="F15" s="17">
        <v>108007059.39</v>
      </c>
      <c r="G15" s="15">
        <v>27001764.850000009</v>
      </c>
      <c r="H15" s="16" t="s">
        <v>50</v>
      </c>
      <c r="I15" s="16" t="s">
        <v>51</v>
      </c>
      <c r="J15" s="36" t="s">
        <v>52</v>
      </c>
      <c r="K15" s="29">
        <v>2017</v>
      </c>
    </row>
    <row r="16" spans="1:11">
      <c r="A16" s="28" t="s">
        <v>14</v>
      </c>
      <c r="B16" s="26" t="s">
        <v>53</v>
      </c>
      <c r="C16" s="16" t="s">
        <v>10</v>
      </c>
      <c r="D16" s="16" t="s">
        <v>16</v>
      </c>
      <c r="E16" s="26" t="s">
        <v>54</v>
      </c>
      <c r="F16" s="17">
        <v>33877360.299999997</v>
      </c>
      <c r="G16" s="17">
        <v>8469340.0999999996</v>
      </c>
      <c r="H16" s="16" t="s">
        <v>50</v>
      </c>
      <c r="I16" s="16" t="s">
        <v>51</v>
      </c>
      <c r="J16" s="36" t="s">
        <v>52</v>
      </c>
      <c r="K16" s="29">
        <v>2017</v>
      </c>
    </row>
    <row r="17" spans="1:11" ht="23">
      <c r="A17" s="28" t="s">
        <v>12</v>
      </c>
      <c r="B17" s="26" t="s">
        <v>57</v>
      </c>
      <c r="C17" s="16" t="s">
        <v>10</v>
      </c>
      <c r="D17" s="16" t="s">
        <v>22</v>
      </c>
      <c r="E17" s="26" t="s">
        <v>58</v>
      </c>
      <c r="F17" s="17">
        <v>1384500</v>
      </c>
      <c r="G17" s="17">
        <v>346125</v>
      </c>
      <c r="H17" s="16" t="s">
        <v>50</v>
      </c>
      <c r="I17" s="16" t="s">
        <v>59</v>
      </c>
      <c r="J17" s="36" t="s">
        <v>23</v>
      </c>
      <c r="K17" s="29">
        <v>2017</v>
      </c>
    </row>
    <row r="18" spans="1:11" ht="23">
      <c r="A18" s="28" t="s">
        <v>12</v>
      </c>
      <c r="B18" s="26" t="s">
        <v>60</v>
      </c>
      <c r="C18" s="16" t="s">
        <v>10</v>
      </c>
      <c r="D18" s="16" t="s">
        <v>22</v>
      </c>
      <c r="E18" s="26" t="s">
        <v>42</v>
      </c>
      <c r="F18" s="17">
        <v>5325000</v>
      </c>
      <c r="G18" s="17">
        <v>1331250</v>
      </c>
      <c r="H18" s="16" t="s">
        <v>50</v>
      </c>
      <c r="I18" s="16" t="s">
        <v>59</v>
      </c>
      <c r="J18" s="36" t="s">
        <v>23</v>
      </c>
      <c r="K18" s="29">
        <v>2017</v>
      </c>
    </row>
    <row r="19" spans="1:11" ht="23">
      <c r="A19" s="28" t="s">
        <v>12</v>
      </c>
      <c r="B19" s="26" t="s">
        <v>61</v>
      </c>
      <c r="C19" s="16" t="s">
        <v>10</v>
      </c>
      <c r="D19" s="16" t="s">
        <v>22</v>
      </c>
      <c r="E19" s="26" t="s">
        <v>62</v>
      </c>
      <c r="F19" s="17">
        <v>35939888.109999999</v>
      </c>
      <c r="G19" s="17">
        <v>8984972.0275000017</v>
      </c>
      <c r="H19" s="16" t="s">
        <v>21</v>
      </c>
      <c r="I19" s="16" t="s">
        <v>63</v>
      </c>
      <c r="J19" s="36" t="s">
        <v>64</v>
      </c>
      <c r="K19" s="29">
        <v>2017</v>
      </c>
    </row>
    <row r="20" spans="1:11" ht="34.5">
      <c r="A20" s="28" t="s">
        <v>12</v>
      </c>
      <c r="B20" s="26" t="s">
        <v>65</v>
      </c>
      <c r="C20" s="16" t="s">
        <v>10</v>
      </c>
      <c r="D20" s="16" t="s">
        <v>13</v>
      </c>
      <c r="E20" s="26" t="s">
        <v>66</v>
      </c>
      <c r="F20" s="17">
        <v>14731534.4</v>
      </c>
      <c r="G20" s="17">
        <v>3682883.6</v>
      </c>
      <c r="H20" s="16" t="s">
        <v>20</v>
      </c>
      <c r="I20" s="16" t="s">
        <v>63</v>
      </c>
      <c r="J20" s="36" t="s">
        <v>64</v>
      </c>
      <c r="K20" s="29">
        <v>2017</v>
      </c>
    </row>
    <row r="21" spans="1:11">
      <c r="A21" s="28" t="s">
        <v>17</v>
      </c>
      <c r="B21" s="26" t="s">
        <v>67</v>
      </c>
      <c r="C21" s="16" t="s">
        <v>10</v>
      </c>
      <c r="D21" s="16" t="s">
        <v>24</v>
      </c>
      <c r="E21" s="26" t="s">
        <v>68</v>
      </c>
      <c r="F21" s="17">
        <v>6936369.8499999996</v>
      </c>
      <c r="G21" s="17">
        <v>1734092.46</v>
      </c>
      <c r="H21" s="16" t="s">
        <v>75</v>
      </c>
      <c r="I21" s="16" t="s">
        <v>63</v>
      </c>
      <c r="J21" s="36" t="s">
        <v>64</v>
      </c>
      <c r="K21" s="29">
        <v>2017</v>
      </c>
    </row>
    <row r="22" spans="1:11">
      <c r="A22" s="28" t="s">
        <v>12</v>
      </c>
      <c r="B22" s="26" t="s">
        <v>69</v>
      </c>
      <c r="C22" s="16" t="s">
        <v>10</v>
      </c>
      <c r="D22" s="16" t="s">
        <v>13</v>
      </c>
      <c r="E22" s="26" t="s">
        <v>70</v>
      </c>
      <c r="F22" s="17">
        <v>7552616.3600000003</v>
      </c>
      <c r="G22" s="17">
        <v>1888154.0900000003</v>
      </c>
      <c r="H22" s="16" t="s">
        <v>71</v>
      </c>
      <c r="I22" s="16" t="s">
        <v>72</v>
      </c>
      <c r="J22" s="36" t="s">
        <v>25</v>
      </c>
      <c r="K22" s="29">
        <v>2018</v>
      </c>
    </row>
    <row r="23" spans="1:11">
      <c r="A23" s="28" t="s">
        <v>12</v>
      </c>
      <c r="B23" s="26" t="s">
        <v>76</v>
      </c>
      <c r="C23" s="16" t="s">
        <v>10</v>
      </c>
      <c r="D23" s="16" t="s">
        <v>13</v>
      </c>
      <c r="E23" s="26" t="s">
        <v>70</v>
      </c>
      <c r="F23" s="17">
        <v>30317494</v>
      </c>
      <c r="G23" s="17">
        <v>7579373.5</v>
      </c>
      <c r="H23" s="16" t="s">
        <v>77</v>
      </c>
      <c r="I23" s="16" t="s">
        <v>78</v>
      </c>
      <c r="J23" s="36" t="s">
        <v>79</v>
      </c>
      <c r="K23" s="29">
        <v>2018</v>
      </c>
    </row>
    <row r="24" spans="1:11">
      <c r="A24" s="28" t="s">
        <v>12</v>
      </c>
      <c r="B24" s="26" t="s">
        <v>80</v>
      </c>
      <c r="C24" s="16" t="s">
        <v>10</v>
      </c>
      <c r="D24" s="16" t="s">
        <v>22</v>
      </c>
      <c r="E24" s="26" t="s">
        <v>81</v>
      </c>
      <c r="F24" s="17">
        <v>49590635</v>
      </c>
      <c r="G24" s="17">
        <v>12397658.75</v>
      </c>
      <c r="H24" s="16" t="s">
        <v>77</v>
      </c>
      <c r="I24" s="16" t="s">
        <v>78</v>
      </c>
      <c r="J24" s="36" t="s">
        <v>79</v>
      </c>
      <c r="K24" s="29">
        <v>2018</v>
      </c>
    </row>
    <row r="25" spans="1:11">
      <c r="A25" s="28" t="s">
        <v>17</v>
      </c>
      <c r="B25" s="26" t="s">
        <v>82</v>
      </c>
      <c r="C25" s="16" t="s">
        <v>10</v>
      </c>
      <c r="D25" s="16" t="s">
        <v>24</v>
      </c>
      <c r="E25" s="26" t="s">
        <v>83</v>
      </c>
      <c r="F25" s="17">
        <v>7100000</v>
      </c>
      <c r="G25" s="17">
        <v>1775000</v>
      </c>
      <c r="H25" s="16" t="s">
        <v>84</v>
      </c>
      <c r="I25" s="16" t="s">
        <v>85</v>
      </c>
      <c r="J25" s="36" t="s">
        <v>86</v>
      </c>
      <c r="K25" s="29">
        <v>2018</v>
      </c>
    </row>
    <row r="26" spans="1:11" ht="23">
      <c r="A26" s="28" t="s">
        <v>12</v>
      </c>
      <c r="B26" s="26" t="s">
        <v>88</v>
      </c>
      <c r="C26" s="16" t="s">
        <v>10</v>
      </c>
      <c r="D26" s="16" t="s">
        <v>11</v>
      </c>
      <c r="E26" s="26" t="s">
        <v>89</v>
      </c>
      <c r="F26" s="17">
        <v>12142382.699999999</v>
      </c>
      <c r="G26" s="17">
        <v>3035595.68</v>
      </c>
      <c r="H26" s="16" t="s">
        <v>90</v>
      </c>
      <c r="I26" s="16" t="s">
        <v>91</v>
      </c>
      <c r="J26" s="36" t="s">
        <v>92</v>
      </c>
      <c r="K26" s="29">
        <v>2019</v>
      </c>
    </row>
    <row r="27" spans="1:11">
      <c r="A27" s="28" t="s">
        <v>17</v>
      </c>
      <c r="B27" s="26" t="s">
        <v>93</v>
      </c>
      <c r="C27" s="16" t="s">
        <v>94</v>
      </c>
      <c r="D27" s="16" t="s">
        <v>24</v>
      </c>
      <c r="E27" s="26" t="s">
        <v>95</v>
      </c>
      <c r="F27" s="17">
        <v>96128927.25</v>
      </c>
      <c r="G27" s="91">
        <v>24509426.399999999</v>
      </c>
      <c r="H27" s="16" t="s">
        <v>339</v>
      </c>
      <c r="I27" s="16" t="s">
        <v>91</v>
      </c>
      <c r="J27" s="36" t="s">
        <v>92</v>
      </c>
      <c r="K27" s="29">
        <v>2019</v>
      </c>
    </row>
    <row r="28" spans="1:11">
      <c r="A28" s="30" t="s">
        <v>12</v>
      </c>
      <c r="B28" s="37" t="s">
        <v>128</v>
      </c>
      <c r="C28" s="18" t="s">
        <v>10</v>
      </c>
      <c r="D28" s="13" t="s">
        <v>13</v>
      </c>
      <c r="E28" s="27" t="s">
        <v>70</v>
      </c>
      <c r="F28" s="19">
        <v>17933179.129999999</v>
      </c>
      <c r="G28" s="19">
        <v>4483294.78</v>
      </c>
      <c r="H28" s="13" t="s">
        <v>129</v>
      </c>
      <c r="I28" s="13" t="s">
        <v>130</v>
      </c>
      <c r="J28" s="13" t="s">
        <v>131</v>
      </c>
      <c r="K28" s="31">
        <v>2019</v>
      </c>
    </row>
    <row r="29" spans="1:11">
      <c r="A29" s="30" t="s">
        <v>12</v>
      </c>
      <c r="B29" s="37" t="s">
        <v>132</v>
      </c>
      <c r="C29" s="24" t="s">
        <v>10</v>
      </c>
      <c r="D29" s="13" t="s">
        <v>22</v>
      </c>
      <c r="E29" s="27" t="s">
        <v>81</v>
      </c>
      <c r="F29" s="19">
        <v>8161000</v>
      </c>
      <c r="G29" s="19">
        <v>2040250</v>
      </c>
      <c r="H29" s="13" t="s">
        <v>129</v>
      </c>
      <c r="I29" s="13" t="s">
        <v>130</v>
      </c>
      <c r="J29" s="13" t="s">
        <v>131</v>
      </c>
      <c r="K29" s="31">
        <v>2019</v>
      </c>
    </row>
    <row r="30" spans="1:11" ht="23">
      <c r="A30" s="28" t="s">
        <v>14</v>
      </c>
      <c r="B30" s="26" t="s">
        <v>55</v>
      </c>
      <c r="C30" s="16" t="s">
        <v>94</v>
      </c>
      <c r="D30" s="16" t="s">
        <v>35</v>
      </c>
      <c r="E30" s="26" t="s">
        <v>56</v>
      </c>
      <c r="F30" s="17">
        <v>95830667.890000001</v>
      </c>
      <c r="G30" s="17">
        <v>13713604.449999999</v>
      </c>
      <c r="H30" s="16" t="s">
        <v>20</v>
      </c>
      <c r="I30" s="16" t="s">
        <v>140</v>
      </c>
      <c r="J30" s="36" t="s">
        <v>23</v>
      </c>
      <c r="K30" s="29">
        <v>2020</v>
      </c>
    </row>
    <row r="31" spans="1:11" ht="57.5">
      <c r="A31" s="82" t="s">
        <v>14</v>
      </c>
      <c r="B31" s="83" t="s">
        <v>304</v>
      </c>
      <c r="C31" s="84" t="s">
        <v>94</v>
      </c>
      <c r="D31" s="46" t="s">
        <v>305</v>
      </c>
      <c r="E31" s="27" t="s">
        <v>306</v>
      </c>
      <c r="F31" s="75">
        <v>17760228.030000001</v>
      </c>
      <c r="G31" s="48"/>
      <c r="H31" s="48" t="s">
        <v>307</v>
      </c>
      <c r="I31" s="48" t="s">
        <v>308</v>
      </c>
      <c r="J31" s="48" t="s">
        <v>309</v>
      </c>
      <c r="K31" s="88">
        <v>2021</v>
      </c>
    </row>
    <row r="32" spans="1:11" ht="23">
      <c r="A32" s="82" t="s">
        <v>330</v>
      </c>
      <c r="B32" s="84" t="s">
        <v>331</v>
      </c>
      <c r="C32" s="84" t="s">
        <v>94</v>
      </c>
      <c r="D32" s="48" t="s">
        <v>351</v>
      </c>
      <c r="E32" s="14" t="s">
        <v>333</v>
      </c>
      <c r="F32" s="75">
        <v>16110664.529999999</v>
      </c>
      <c r="G32" s="48"/>
      <c r="H32" s="48" t="s">
        <v>335</v>
      </c>
      <c r="I32" s="48" t="s">
        <v>338</v>
      </c>
      <c r="J32" s="48" t="s">
        <v>337</v>
      </c>
      <c r="K32" s="32">
        <v>2022</v>
      </c>
    </row>
    <row r="33" spans="1:11" ht="35" thickBot="1">
      <c r="A33" s="85" t="s">
        <v>330</v>
      </c>
      <c r="B33" s="86" t="s">
        <v>332</v>
      </c>
      <c r="C33" s="86" t="s">
        <v>94</v>
      </c>
      <c r="D33" s="87" t="s">
        <v>351</v>
      </c>
      <c r="E33" s="33" t="s">
        <v>334</v>
      </c>
      <c r="F33" s="163">
        <v>37792992.57</v>
      </c>
      <c r="G33" s="87"/>
      <c r="H33" s="87" t="s">
        <v>335</v>
      </c>
      <c r="I33" s="87" t="s">
        <v>336</v>
      </c>
      <c r="J33" s="87" t="s">
        <v>337</v>
      </c>
      <c r="K33" s="34">
        <v>2022</v>
      </c>
    </row>
    <row r="34" spans="1:11" ht="12" thickBot="1">
      <c r="A34" s="20"/>
      <c r="B34" s="21"/>
      <c r="C34" s="21"/>
      <c r="D34" s="22"/>
      <c r="E34" s="77" t="s">
        <v>350</v>
      </c>
      <c r="F34" s="78">
        <f>SUM(F7:F33)</f>
        <v>890720347.0200001</v>
      </c>
      <c r="G34" s="78">
        <f>SUM(G7:G33)</f>
        <v>194997247.0675</v>
      </c>
      <c r="H34" s="22"/>
      <c r="I34" s="22"/>
      <c r="J34" s="22"/>
      <c r="K34" s="22"/>
    </row>
  </sheetData>
  <autoFilter ref="A6:K32" xr:uid="{00000000-0009-0000-0000-000001000000}"/>
  <printOptions horizontalCentered="1"/>
  <pageMargins left="0.25" right="0.25" top="0.75" bottom="0.75" header="0.3" footer="0.3"/>
  <pageSetup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21855-C4BB-4AF5-974D-58CBCEB5F6AF}">
  <sheetPr>
    <tabColor theme="0"/>
    <pageSetUpPr fitToPage="1"/>
  </sheetPr>
  <dimension ref="A1:AD94"/>
  <sheetViews>
    <sheetView zoomScaleNormal="100" zoomScaleSheetLayoutView="7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F15" sqref="F15:F90"/>
    </sheetView>
  </sheetViews>
  <sheetFormatPr defaultColWidth="8.7265625" defaultRowHeight="11.5"/>
  <cols>
    <col min="1" max="1" width="18.7265625" style="117" customWidth="1"/>
    <col min="2" max="2" width="14.453125" style="132" customWidth="1"/>
    <col min="3" max="3" width="15" style="59" customWidth="1"/>
    <col min="4" max="4" width="12.54296875" style="59" customWidth="1"/>
    <col min="5" max="5" width="12.1796875" style="59" customWidth="1"/>
    <col min="6" max="6" width="13.81640625" style="59" customWidth="1"/>
    <col min="7" max="7" width="15.54296875" style="59" customWidth="1"/>
    <col min="8" max="8" width="13.26953125" style="59" customWidth="1"/>
    <col min="9" max="9" width="46.453125" style="59" customWidth="1"/>
    <col min="10" max="10" width="19" style="59" customWidth="1"/>
    <col min="11" max="11" width="50.453125" style="59" customWidth="1"/>
    <col min="12" max="12" width="19" style="59" customWidth="1"/>
    <col min="13" max="13" width="32.54296875" style="59" customWidth="1"/>
    <col min="14" max="14" width="17.453125" style="59" bestFit="1" customWidth="1"/>
    <col min="15" max="15" width="16.7265625" style="59" bestFit="1" customWidth="1"/>
    <col min="16" max="16" width="17.453125" style="59" bestFit="1" customWidth="1"/>
    <col min="17" max="17" width="19.453125" style="59" customWidth="1"/>
    <col min="18" max="18" width="37.81640625" style="117" customWidth="1"/>
    <col min="19" max="19" width="12.54296875" style="59" customWidth="1"/>
    <col min="20" max="21" width="8.7265625" style="59"/>
    <col min="22" max="22" width="10.81640625" style="59" customWidth="1"/>
    <col min="23" max="23" width="13.26953125" style="59" customWidth="1"/>
    <col min="24" max="24" width="11.7265625" style="59" customWidth="1"/>
    <col min="25" max="25" width="18.1796875" style="59" customWidth="1"/>
    <col min="26" max="26" width="99.7265625" style="117" customWidth="1"/>
    <col min="27" max="27" width="26.81640625" style="59" customWidth="1"/>
    <col min="28" max="28" width="16.54296875" style="59" customWidth="1"/>
    <col min="29" max="29" width="8.7265625" style="59"/>
    <col min="30" max="30" width="6.54296875" style="59" customWidth="1"/>
    <col min="31" max="16384" width="8.7265625" style="59"/>
  </cols>
  <sheetData>
    <row r="1" spans="1:30">
      <c r="A1" s="57" t="s">
        <v>341</v>
      </c>
      <c r="B1" s="59"/>
    </row>
    <row r="3" spans="1:30" s="42" customFormat="1">
      <c r="A3" s="118" t="s">
        <v>312</v>
      </c>
      <c r="N3" s="119"/>
      <c r="O3" s="119"/>
      <c r="P3" s="119"/>
      <c r="Q3" s="119"/>
      <c r="R3" s="162"/>
      <c r="Z3" s="120"/>
    </row>
    <row r="4" spans="1:30" s="42" customFormat="1">
      <c r="A4" s="120"/>
      <c r="N4" s="121"/>
      <c r="O4" s="119"/>
      <c r="P4" s="119"/>
      <c r="Q4" s="119"/>
      <c r="R4" s="120"/>
      <c r="Z4" s="120"/>
    </row>
    <row r="5" spans="1:30" s="122" customFormat="1" ht="66.75" customHeight="1">
      <c r="A5" s="195" t="s">
        <v>141</v>
      </c>
      <c r="B5" s="195" t="s">
        <v>142</v>
      </c>
      <c r="C5" s="195" t="s">
        <v>143</v>
      </c>
      <c r="D5" s="43" t="s">
        <v>144</v>
      </c>
      <c r="E5" s="195" t="s">
        <v>145</v>
      </c>
      <c r="F5" s="195" t="s">
        <v>146</v>
      </c>
      <c r="G5" s="195" t="s">
        <v>147</v>
      </c>
      <c r="H5" s="195" t="s">
        <v>148</v>
      </c>
      <c r="I5" s="207" t="s">
        <v>149</v>
      </c>
      <c r="J5" s="195" t="s">
        <v>150</v>
      </c>
      <c r="K5" s="195" t="s">
        <v>151</v>
      </c>
      <c r="L5" s="195" t="s">
        <v>152</v>
      </c>
      <c r="M5" s="195" t="s">
        <v>4</v>
      </c>
      <c r="N5" s="205" t="s">
        <v>153</v>
      </c>
      <c r="O5" s="206"/>
      <c r="P5" s="205" t="s">
        <v>154</v>
      </c>
      <c r="Q5" s="206"/>
      <c r="R5" s="195" t="s">
        <v>155</v>
      </c>
      <c r="S5" s="44" t="s">
        <v>156</v>
      </c>
      <c r="T5" s="205" t="s">
        <v>157</v>
      </c>
      <c r="U5" s="206"/>
      <c r="V5" s="44" t="s">
        <v>158</v>
      </c>
      <c r="W5" s="44" t="s">
        <v>159</v>
      </c>
      <c r="X5" s="44" t="s">
        <v>160</v>
      </c>
      <c r="Y5" s="44" t="s">
        <v>161</v>
      </c>
      <c r="Z5" s="44" t="s">
        <v>162</v>
      </c>
      <c r="AD5" s="45" t="s">
        <v>163</v>
      </c>
    </row>
    <row r="6" spans="1:30" s="45" customFormat="1" ht="24.4" customHeight="1">
      <c r="A6" s="196"/>
      <c r="B6" s="196"/>
      <c r="C6" s="196"/>
      <c r="D6" s="44" t="s">
        <v>164</v>
      </c>
      <c r="E6" s="196"/>
      <c r="F6" s="196"/>
      <c r="G6" s="196"/>
      <c r="H6" s="196"/>
      <c r="I6" s="208"/>
      <c r="J6" s="196"/>
      <c r="K6" s="196"/>
      <c r="L6" s="196"/>
      <c r="M6" s="196"/>
      <c r="N6" s="44" t="s">
        <v>5</v>
      </c>
      <c r="O6" s="44" t="s">
        <v>6</v>
      </c>
      <c r="P6" s="44" t="s">
        <v>5</v>
      </c>
      <c r="Q6" s="44" t="s">
        <v>6</v>
      </c>
      <c r="R6" s="196"/>
      <c r="S6" s="44" t="s">
        <v>164</v>
      </c>
      <c r="T6" s="44" t="s">
        <v>164</v>
      </c>
      <c r="U6" s="44" t="s">
        <v>165</v>
      </c>
      <c r="V6" s="44" t="s">
        <v>164</v>
      </c>
      <c r="W6" s="44" t="s">
        <v>164</v>
      </c>
      <c r="X6" s="44" t="s">
        <v>164</v>
      </c>
      <c r="Y6" s="44"/>
      <c r="Z6" s="44"/>
      <c r="AD6" s="45" t="s">
        <v>166</v>
      </c>
    </row>
    <row r="7" spans="1:30" s="45" customFormat="1" ht="19.149999999999999" customHeight="1">
      <c r="A7" s="38">
        <v>1</v>
      </c>
      <c r="B7" s="38">
        <v>2</v>
      </c>
      <c r="C7" s="38">
        <v>3</v>
      </c>
      <c r="D7" s="39">
        <v>4</v>
      </c>
      <c r="E7" s="38">
        <v>5</v>
      </c>
      <c r="F7" s="38">
        <v>6</v>
      </c>
      <c r="G7" s="40">
        <v>7</v>
      </c>
      <c r="H7" s="40">
        <v>8</v>
      </c>
      <c r="I7" s="38">
        <v>9</v>
      </c>
      <c r="J7" s="38">
        <v>10</v>
      </c>
      <c r="K7" s="40">
        <v>11</v>
      </c>
      <c r="L7" s="40">
        <v>12</v>
      </c>
      <c r="M7" s="40">
        <v>13</v>
      </c>
      <c r="N7" s="41">
        <v>14</v>
      </c>
      <c r="O7" s="41">
        <v>15</v>
      </c>
      <c r="P7" s="41">
        <v>16</v>
      </c>
      <c r="Q7" s="41">
        <v>17</v>
      </c>
      <c r="R7" s="40">
        <v>18</v>
      </c>
      <c r="S7" s="41">
        <v>19</v>
      </c>
      <c r="T7" s="41">
        <v>20</v>
      </c>
      <c r="U7" s="41">
        <v>21</v>
      </c>
      <c r="V7" s="41">
        <v>22</v>
      </c>
      <c r="W7" s="41">
        <v>23</v>
      </c>
      <c r="X7" s="41">
        <v>24</v>
      </c>
      <c r="Y7" s="41">
        <v>25</v>
      </c>
      <c r="Z7" s="41">
        <v>26</v>
      </c>
      <c r="AD7" s="45" t="s">
        <v>167</v>
      </c>
    </row>
    <row r="8" spans="1:30" s="80" customFormat="1" ht="45.65" customHeight="1">
      <c r="A8" s="116"/>
      <c r="B8" s="116"/>
      <c r="C8" s="116"/>
      <c r="D8" s="26"/>
      <c r="E8" s="116"/>
      <c r="F8" s="116"/>
      <c r="G8" s="81"/>
      <c r="H8" s="81"/>
      <c r="I8" s="116"/>
      <c r="J8" s="116"/>
      <c r="K8" s="81"/>
      <c r="L8" s="81"/>
      <c r="M8" s="81"/>
      <c r="N8" s="123">
        <f t="shared" ref="N8:O8" si="0">N9+N15+N91</f>
        <v>552869987.08000004</v>
      </c>
      <c r="O8" s="123">
        <f t="shared" si="0"/>
        <v>100555121.36999999</v>
      </c>
      <c r="P8" s="123">
        <f>P9+P15+P91</f>
        <v>552869987.08000004</v>
      </c>
      <c r="Q8" s="123">
        <f>Q9+Q15+Q91</f>
        <v>100555121.36999999</v>
      </c>
      <c r="R8" s="81"/>
      <c r="S8" s="79"/>
      <c r="T8" s="79"/>
      <c r="U8" s="124">
        <f>U9+U15+U91</f>
        <v>193</v>
      </c>
      <c r="V8" s="79"/>
      <c r="W8" s="79"/>
      <c r="X8" s="79"/>
      <c r="Y8" s="79"/>
      <c r="Z8" s="79"/>
    </row>
    <row r="9" spans="1:30" ht="48" customHeight="1">
      <c r="A9" s="201" t="s">
        <v>168</v>
      </c>
      <c r="B9" s="201" t="s">
        <v>99</v>
      </c>
      <c r="C9" s="201" t="s">
        <v>169</v>
      </c>
      <c r="D9" s="201" t="s">
        <v>170</v>
      </c>
      <c r="E9" s="201"/>
      <c r="F9" s="201"/>
      <c r="G9" s="201" t="s">
        <v>310</v>
      </c>
      <c r="H9" s="201" t="s">
        <v>171</v>
      </c>
      <c r="I9" s="16"/>
      <c r="J9" s="16"/>
      <c r="K9" s="16"/>
      <c r="L9" s="125"/>
      <c r="M9" s="202" t="s">
        <v>172</v>
      </c>
      <c r="N9" s="149">
        <f>55199997.2-2190160.12</f>
        <v>53009837.080000006</v>
      </c>
      <c r="O9" s="150">
        <f>ROUND(N9/0.8,2)-N9</f>
        <v>13252459.269999996</v>
      </c>
      <c r="P9" s="149">
        <v>53009837.080000006</v>
      </c>
      <c r="Q9" s="150">
        <v>13252459.269999996</v>
      </c>
      <c r="R9" s="202" t="s">
        <v>173</v>
      </c>
      <c r="S9" s="151" t="s">
        <v>174</v>
      </c>
      <c r="T9" s="151" t="s">
        <v>174</v>
      </c>
      <c r="U9" s="152">
        <f>SUM(U10:U14)</f>
        <v>15</v>
      </c>
      <c r="V9" s="148" t="s">
        <v>174</v>
      </c>
      <c r="W9" s="148" t="s">
        <v>170</v>
      </c>
      <c r="X9" s="148" t="s">
        <v>174</v>
      </c>
      <c r="Y9" s="36" t="s">
        <v>167</v>
      </c>
      <c r="Z9" s="198"/>
      <c r="AA9" s="126"/>
    </row>
    <row r="10" spans="1:30" ht="34.5">
      <c r="A10" s="201"/>
      <c r="B10" s="201"/>
      <c r="C10" s="201"/>
      <c r="D10" s="201"/>
      <c r="E10" s="201"/>
      <c r="F10" s="201"/>
      <c r="G10" s="201"/>
      <c r="H10" s="201"/>
      <c r="I10" s="16" t="s">
        <v>175</v>
      </c>
      <c r="J10" s="16" t="s">
        <v>171</v>
      </c>
      <c r="K10" s="125"/>
      <c r="L10" s="125"/>
      <c r="M10" s="203"/>
      <c r="N10" s="153"/>
      <c r="O10" s="154"/>
      <c r="P10" s="153"/>
      <c r="Q10" s="154"/>
      <c r="R10" s="203"/>
      <c r="S10" s="151" t="s">
        <v>174</v>
      </c>
      <c r="T10" s="151" t="s">
        <v>174</v>
      </c>
      <c r="U10" s="151">
        <v>1</v>
      </c>
      <c r="V10" s="148" t="s">
        <v>174</v>
      </c>
      <c r="W10" s="148" t="s">
        <v>170</v>
      </c>
      <c r="X10" s="148" t="s">
        <v>174</v>
      </c>
      <c r="Y10" s="155"/>
      <c r="Z10" s="199"/>
      <c r="AA10" s="126"/>
    </row>
    <row r="11" spans="1:30" ht="34.5">
      <c r="A11" s="201"/>
      <c r="B11" s="201"/>
      <c r="C11" s="201"/>
      <c r="D11" s="201"/>
      <c r="E11" s="201"/>
      <c r="F11" s="201"/>
      <c r="G11" s="201"/>
      <c r="H11" s="201"/>
      <c r="I11" s="16" t="s">
        <v>176</v>
      </c>
      <c r="J11" s="16" t="s">
        <v>177</v>
      </c>
      <c r="K11" s="125"/>
      <c r="L11" s="125"/>
      <c r="M11" s="203"/>
      <c r="N11" s="153"/>
      <c r="O11" s="154"/>
      <c r="P11" s="153"/>
      <c r="Q11" s="154"/>
      <c r="R11" s="203"/>
      <c r="S11" s="151" t="s">
        <v>170</v>
      </c>
      <c r="T11" s="151" t="s">
        <v>174</v>
      </c>
      <c r="U11" s="151">
        <v>7</v>
      </c>
      <c r="V11" s="148" t="s">
        <v>170</v>
      </c>
      <c r="W11" s="148" t="s">
        <v>170</v>
      </c>
      <c r="X11" s="148" t="s">
        <v>174</v>
      </c>
      <c r="Y11" s="155"/>
      <c r="Z11" s="199"/>
      <c r="AA11" s="126"/>
    </row>
    <row r="12" spans="1:30" ht="46">
      <c r="A12" s="201"/>
      <c r="B12" s="201"/>
      <c r="C12" s="201"/>
      <c r="D12" s="201"/>
      <c r="E12" s="201"/>
      <c r="F12" s="201"/>
      <c r="G12" s="201"/>
      <c r="H12" s="201"/>
      <c r="I12" s="16" t="s">
        <v>178</v>
      </c>
      <c r="J12" s="16" t="s">
        <v>179</v>
      </c>
      <c r="K12" s="125"/>
      <c r="L12" s="125"/>
      <c r="M12" s="203"/>
      <c r="N12" s="153"/>
      <c r="O12" s="154"/>
      <c r="P12" s="153"/>
      <c r="Q12" s="154"/>
      <c r="R12" s="203"/>
      <c r="S12" s="151" t="s">
        <v>170</v>
      </c>
      <c r="T12" s="151" t="s">
        <v>174</v>
      </c>
      <c r="U12" s="151">
        <v>4</v>
      </c>
      <c r="V12" s="148" t="s">
        <v>174</v>
      </c>
      <c r="W12" s="148" t="s">
        <v>170</v>
      </c>
      <c r="X12" s="148" t="s">
        <v>174</v>
      </c>
      <c r="Y12" s="155"/>
      <c r="Z12" s="199"/>
      <c r="AA12" s="126"/>
    </row>
    <row r="13" spans="1:30" ht="34.5">
      <c r="A13" s="201"/>
      <c r="B13" s="201"/>
      <c r="C13" s="201"/>
      <c r="D13" s="201"/>
      <c r="E13" s="201"/>
      <c r="F13" s="201"/>
      <c r="G13" s="201"/>
      <c r="H13" s="201"/>
      <c r="I13" s="16" t="s">
        <v>180</v>
      </c>
      <c r="J13" s="16" t="s">
        <v>181</v>
      </c>
      <c r="K13" s="125"/>
      <c r="L13" s="125"/>
      <c r="M13" s="203"/>
      <c r="N13" s="153"/>
      <c r="O13" s="154"/>
      <c r="P13" s="153"/>
      <c r="Q13" s="154"/>
      <c r="R13" s="203"/>
      <c r="S13" s="151" t="s">
        <v>170</v>
      </c>
      <c r="T13" s="151" t="s">
        <v>174</v>
      </c>
      <c r="U13" s="151">
        <v>3</v>
      </c>
      <c r="V13" s="148" t="s">
        <v>174</v>
      </c>
      <c r="W13" s="148" t="s">
        <v>170</v>
      </c>
      <c r="X13" s="148" t="s">
        <v>174</v>
      </c>
      <c r="Y13" s="155"/>
      <c r="Z13" s="199"/>
      <c r="AA13" s="126"/>
    </row>
    <row r="14" spans="1:30">
      <c r="A14" s="201"/>
      <c r="B14" s="201"/>
      <c r="C14" s="201"/>
      <c r="D14" s="201"/>
      <c r="E14" s="201"/>
      <c r="F14" s="201"/>
      <c r="G14" s="201"/>
      <c r="H14" s="201"/>
      <c r="I14" s="16" t="s">
        <v>182</v>
      </c>
      <c r="J14" s="16" t="s">
        <v>183</v>
      </c>
      <c r="K14" s="125"/>
      <c r="L14" s="125"/>
      <c r="M14" s="204"/>
      <c r="N14" s="153"/>
      <c r="O14" s="154"/>
      <c r="P14" s="153"/>
      <c r="Q14" s="154"/>
      <c r="R14" s="204"/>
      <c r="S14" s="151" t="s">
        <v>170</v>
      </c>
      <c r="T14" s="151" t="s">
        <v>170</v>
      </c>
      <c r="U14" s="151"/>
      <c r="V14" s="148" t="s">
        <v>174</v>
      </c>
      <c r="W14" s="148" t="s">
        <v>170</v>
      </c>
      <c r="X14" s="148" t="s">
        <v>174</v>
      </c>
      <c r="Y14" s="155"/>
      <c r="Z14" s="200"/>
      <c r="AA14" s="126"/>
    </row>
    <row r="15" spans="1:30">
      <c r="A15" s="197" t="s">
        <v>168</v>
      </c>
      <c r="B15" s="197" t="s">
        <v>105</v>
      </c>
      <c r="C15" s="194" t="s">
        <v>169</v>
      </c>
      <c r="D15" s="197" t="s">
        <v>170</v>
      </c>
      <c r="E15" s="197"/>
      <c r="F15" s="194"/>
      <c r="G15" s="194" t="s">
        <v>310</v>
      </c>
      <c r="H15" s="197" t="s">
        <v>171</v>
      </c>
      <c r="I15" s="128"/>
      <c r="J15" s="129"/>
      <c r="K15" s="128"/>
      <c r="L15" s="129"/>
      <c r="M15" s="194" t="s">
        <v>290</v>
      </c>
      <c r="N15" s="156">
        <v>493442391</v>
      </c>
      <c r="O15" s="157">
        <f>34375888+49905566</f>
        <v>84281454</v>
      </c>
      <c r="P15" s="156">
        <v>493442391</v>
      </c>
      <c r="Q15" s="157">
        <f>34375888+49905566</f>
        <v>84281454</v>
      </c>
      <c r="R15" s="194" t="s">
        <v>311</v>
      </c>
      <c r="S15" s="95" t="s">
        <v>174</v>
      </c>
      <c r="T15" s="158" t="s">
        <v>174</v>
      </c>
      <c r="U15" s="161">
        <f>SUM(U16:U90)</f>
        <v>154</v>
      </c>
      <c r="V15" s="158" t="s">
        <v>174</v>
      </c>
      <c r="W15" s="158" t="s">
        <v>174</v>
      </c>
      <c r="X15" s="158" t="s">
        <v>174</v>
      </c>
      <c r="Y15" s="36" t="s">
        <v>167</v>
      </c>
      <c r="Z15" s="47"/>
      <c r="AA15" s="126"/>
    </row>
    <row r="16" spans="1:30" ht="23">
      <c r="A16" s="197"/>
      <c r="B16" s="197"/>
      <c r="C16" s="194"/>
      <c r="D16" s="197"/>
      <c r="E16" s="197"/>
      <c r="F16" s="194"/>
      <c r="G16" s="194"/>
      <c r="H16" s="197"/>
      <c r="I16" s="128" t="s">
        <v>184</v>
      </c>
      <c r="J16" s="129" t="s">
        <v>171</v>
      </c>
      <c r="K16" s="36"/>
      <c r="L16" s="129"/>
      <c r="M16" s="194"/>
      <c r="N16" s="131"/>
      <c r="O16" s="160"/>
      <c r="P16" s="131"/>
      <c r="Q16" s="131"/>
      <c r="R16" s="194"/>
      <c r="S16" s="95" t="s">
        <v>170</v>
      </c>
      <c r="T16" s="158" t="s">
        <v>170</v>
      </c>
      <c r="U16" s="161">
        <v>0</v>
      </c>
      <c r="V16" s="158" t="s">
        <v>174</v>
      </c>
      <c r="W16" s="158" t="s">
        <v>174</v>
      </c>
      <c r="X16" s="158" t="s">
        <v>174</v>
      </c>
      <c r="Y16" s="36"/>
      <c r="Z16" s="47"/>
      <c r="AA16" s="126"/>
    </row>
    <row r="17" spans="1:27">
      <c r="A17" s="197"/>
      <c r="B17" s="197"/>
      <c r="C17" s="194"/>
      <c r="D17" s="197"/>
      <c r="E17" s="197"/>
      <c r="F17" s="194"/>
      <c r="G17" s="194"/>
      <c r="H17" s="197"/>
      <c r="I17" s="16" t="s">
        <v>368</v>
      </c>
      <c r="J17" s="36" t="s">
        <v>171</v>
      </c>
      <c r="K17" s="36"/>
      <c r="L17" s="129"/>
      <c r="M17" s="194"/>
      <c r="N17" s="131"/>
      <c r="O17" s="160"/>
      <c r="P17" s="131"/>
      <c r="Q17" s="131"/>
      <c r="R17" s="194"/>
      <c r="S17" s="95" t="s">
        <v>174</v>
      </c>
      <c r="T17" s="158" t="s">
        <v>174</v>
      </c>
      <c r="U17" s="161">
        <v>5</v>
      </c>
      <c r="V17" s="158" t="s">
        <v>174</v>
      </c>
      <c r="W17" s="158" t="s">
        <v>174</v>
      </c>
      <c r="X17" s="158" t="s">
        <v>174</v>
      </c>
      <c r="Y17" s="36"/>
      <c r="Z17" s="47"/>
      <c r="AA17" s="126"/>
    </row>
    <row r="18" spans="1:27" ht="23">
      <c r="A18" s="197"/>
      <c r="B18" s="197"/>
      <c r="C18" s="194"/>
      <c r="D18" s="197"/>
      <c r="E18" s="197"/>
      <c r="F18" s="194"/>
      <c r="G18" s="194"/>
      <c r="H18" s="197"/>
      <c r="I18" s="16" t="s">
        <v>369</v>
      </c>
      <c r="J18" s="36" t="s">
        <v>171</v>
      </c>
      <c r="K18" s="36"/>
      <c r="L18" s="129"/>
      <c r="M18" s="194"/>
      <c r="N18" s="131"/>
      <c r="O18" s="160"/>
      <c r="P18" s="131"/>
      <c r="Q18" s="131"/>
      <c r="R18" s="194"/>
      <c r="S18" s="95" t="s">
        <v>170</v>
      </c>
      <c r="T18" s="158" t="s">
        <v>170</v>
      </c>
      <c r="U18" s="161">
        <v>0</v>
      </c>
      <c r="V18" s="158" t="s">
        <v>174</v>
      </c>
      <c r="W18" s="158" t="s">
        <v>174</v>
      </c>
      <c r="X18" s="158" t="s">
        <v>174</v>
      </c>
      <c r="Y18" s="36"/>
      <c r="Z18" s="47"/>
      <c r="AA18" s="126"/>
    </row>
    <row r="19" spans="1:27" ht="23">
      <c r="A19" s="197"/>
      <c r="B19" s="197"/>
      <c r="C19" s="194"/>
      <c r="D19" s="197"/>
      <c r="E19" s="197"/>
      <c r="F19" s="194"/>
      <c r="G19" s="194"/>
      <c r="H19" s="197"/>
      <c r="I19" s="16" t="s">
        <v>185</v>
      </c>
      <c r="J19" s="36" t="s">
        <v>183</v>
      </c>
      <c r="K19" s="36"/>
      <c r="L19" s="129"/>
      <c r="M19" s="194"/>
      <c r="N19" s="131"/>
      <c r="O19" s="160"/>
      <c r="P19" s="131"/>
      <c r="Q19" s="131"/>
      <c r="R19" s="194"/>
      <c r="S19" s="158" t="s">
        <v>376</v>
      </c>
      <c r="T19" s="158" t="s">
        <v>174</v>
      </c>
      <c r="U19" s="161">
        <v>4</v>
      </c>
      <c r="V19" s="158" t="s">
        <v>174</v>
      </c>
      <c r="W19" s="158" t="s">
        <v>174</v>
      </c>
      <c r="X19" s="158" t="s">
        <v>174</v>
      </c>
      <c r="Y19" s="36"/>
      <c r="Z19" s="47"/>
      <c r="AA19" s="126"/>
    </row>
    <row r="20" spans="1:27">
      <c r="A20" s="197"/>
      <c r="B20" s="197"/>
      <c r="C20" s="194"/>
      <c r="D20" s="197"/>
      <c r="E20" s="197"/>
      <c r="F20" s="194"/>
      <c r="G20" s="194"/>
      <c r="H20" s="197"/>
      <c r="I20" s="16" t="s">
        <v>186</v>
      </c>
      <c r="J20" s="36" t="s">
        <v>187</v>
      </c>
      <c r="K20" s="36"/>
      <c r="L20" s="129"/>
      <c r="M20" s="194"/>
      <c r="N20" s="131"/>
      <c r="O20" s="160"/>
      <c r="P20" s="131"/>
      <c r="Q20" s="131"/>
      <c r="R20" s="194"/>
      <c r="S20" s="95" t="s">
        <v>174</v>
      </c>
      <c r="T20" s="158" t="s">
        <v>174</v>
      </c>
      <c r="U20" s="161">
        <v>10</v>
      </c>
      <c r="V20" s="158" t="s">
        <v>174</v>
      </c>
      <c r="W20" s="158" t="s">
        <v>174</v>
      </c>
      <c r="X20" s="158" t="s">
        <v>174</v>
      </c>
      <c r="Y20" s="36"/>
      <c r="Z20" s="47"/>
      <c r="AA20" s="126"/>
    </row>
    <row r="21" spans="1:27">
      <c r="A21" s="197"/>
      <c r="B21" s="197"/>
      <c r="C21" s="194"/>
      <c r="D21" s="197"/>
      <c r="E21" s="197"/>
      <c r="F21" s="194"/>
      <c r="G21" s="194"/>
      <c r="H21" s="197"/>
      <c r="I21" s="16" t="s">
        <v>370</v>
      </c>
      <c r="J21" s="36" t="s">
        <v>171</v>
      </c>
      <c r="K21" s="36"/>
      <c r="L21" s="129"/>
      <c r="M21" s="194"/>
      <c r="N21" s="131"/>
      <c r="O21" s="160"/>
      <c r="P21" s="131"/>
      <c r="Q21" s="131"/>
      <c r="R21" s="194"/>
      <c r="S21" s="95" t="s">
        <v>170</v>
      </c>
      <c r="T21" s="158" t="s">
        <v>170</v>
      </c>
      <c r="U21" s="161">
        <v>0</v>
      </c>
      <c r="V21" s="158" t="s">
        <v>174</v>
      </c>
      <c r="W21" s="158" t="s">
        <v>174</v>
      </c>
      <c r="X21" s="158" t="s">
        <v>174</v>
      </c>
      <c r="Y21" s="36"/>
      <c r="Z21" s="47"/>
      <c r="AA21" s="126"/>
    </row>
    <row r="22" spans="1:27">
      <c r="A22" s="197"/>
      <c r="B22" s="197"/>
      <c r="C22" s="194"/>
      <c r="D22" s="197"/>
      <c r="E22" s="197"/>
      <c r="F22" s="194"/>
      <c r="G22" s="194"/>
      <c r="H22" s="197"/>
      <c r="I22" s="16" t="s">
        <v>188</v>
      </c>
      <c r="J22" s="36" t="s">
        <v>189</v>
      </c>
      <c r="K22" s="36"/>
      <c r="L22" s="129"/>
      <c r="M22" s="194"/>
      <c r="N22" s="131"/>
      <c r="O22" s="160"/>
      <c r="P22" s="131"/>
      <c r="Q22" s="131"/>
      <c r="R22" s="194"/>
      <c r="S22" s="158" t="s">
        <v>376</v>
      </c>
      <c r="T22" s="158" t="s">
        <v>174</v>
      </c>
      <c r="U22" s="161">
        <v>2</v>
      </c>
      <c r="V22" s="158" t="s">
        <v>174</v>
      </c>
      <c r="W22" s="158" t="s">
        <v>174</v>
      </c>
      <c r="X22" s="158" t="s">
        <v>174</v>
      </c>
      <c r="Y22" s="36"/>
      <c r="Z22" s="47"/>
      <c r="AA22" s="126"/>
    </row>
    <row r="23" spans="1:27" ht="23">
      <c r="A23" s="197"/>
      <c r="B23" s="197"/>
      <c r="C23" s="194"/>
      <c r="D23" s="197"/>
      <c r="E23" s="197"/>
      <c r="F23" s="194"/>
      <c r="G23" s="194"/>
      <c r="H23" s="197"/>
      <c r="I23" s="16" t="s">
        <v>190</v>
      </c>
      <c r="J23" s="36" t="s">
        <v>177</v>
      </c>
      <c r="K23" s="36"/>
      <c r="L23" s="129"/>
      <c r="M23" s="194"/>
      <c r="N23" s="131"/>
      <c r="O23" s="160"/>
      <c r="P23" s="131"/>
      <c r="Q23" s="131"/>
      <c r="R23" s="194"/>
      <c r="S23" s="95" t="s">
        <v>174</v>
      </c>
      <c r="T23" s="158" t="s">
        <v>174</v>
      </c>
      <c r="U23" s="161">
        <v>14</v>
      </c>
      <c r="V23" s="158" t="s">
        <v>174</v>
      </c>
      <c r="W23" s="158" t="s">
        <v>174</v>
      </c>
      <c r="X23" s="158" t="s">
        <v>174</v>
      </c>
      <c r="Y23" s="36"/>
      <c r="Z23" s="47"/>
      <c r="AA23" s="126"/>
    </row>
    <row r="24" spans="1:27" ht="23">
      <c r="A24" s="197"/>
      <c r="B24" s="197"/>
      <c r="C24" s="194"/>
      <c r="D24" s="197"/>
      <c r="E24" s="197"/>
      <c r="F24" s="194"/>
      <c r="G24" s="194"/>
      <c r="H24" s="197"/>
      <c r="I24" s="16" t="s">
        <v>191</v>
      </c>
      <c r="J24" s="36" t="s">
        <v>171</v>
      </c>
      <c r="K24" s="36"/>
      <c r="L24" s="129"/>
      <c r="M24" s="194"/>
      <c r="N24" s="131"/>
      <c r="O24" s="160"/>
      <c r="P24" s="131"/>
      <c r="Q24" s="131"/>
      <c r="R24" s="194"/>
      <c r="S24" s="158" t="s">
        <v>376</v>
      </c>
      <c r="T24" s="158" t="s">
        <v>174</v>
      </c>
      <c r="U24" s="161">
        <v>8</v>
      </c>
      <c r="V24" s="158" t="s">
        <v>174</v>
      </c>
      <c r="W24" s="158" t="s">
        <v>174</v>
      </c>
      <c r="X24" s="158" t="s">
        <v>174</v>
      </c>
      <c r="Y24" s="36"/>
      <c r="Z24" s="47"/>
      <c r="AA24" s="126"/>
    </row>
    <row r="25" spans="1:27">
      <c r="A25" s="197"/>
      <c r="B25" s="197"/>
      <c r="C25" s="194"/>
      <c r="D25" s="197"/>
      <c r="E25" s="197"/>
      <c r="F25" s="194"/>
      <c r="G25" s="194"/>
      <c r="H25" s="197"/>
      <c r="I25" s="16" t="s">
        <v>192</v>
      </c>
      <c r="J25" s="36" t="s">
        <v>181</v>
      </c>
      <c r="K25" s="36"/>
      <c r="L25" s="129"/>
      <c r="M25" s="194"/>
      <c r="N25" s="131"/>
      <c r="O25" s="160"/>
      <c r="P25" s="131"/>
      <c r="Q25" s="131"/>
      <c r="R25" s="194"/>
      <c r="S25" s="95" t="s">
        <v>174</v>
      </c>
      <c r="T25" s="158" t="s">
        <v>174</v>
      </c>
      <c r="U25" s="161">
        <v>2</v>
      </c>
      <c r="V25" s="158" t="s">
        <v>174</v>
      </c>
      <c r="W25" s="158" t="s">
        <v>174</v>
      </c>
      <c r="X25" s="158" t="s">
        <v>174</v>
      </c>
      <c r="Y25" s="36"/>
      <c r="Z25" s="47"/>
      <c r="AA25" s="126"/>
    </row>
    <row r="26" spans="1:27" ht="23">
      <c r="A26" s="197"/>
      <c r="B26" s="197"/>
      <c r="C26" s="194"/>
      <c r="D26" s="197"/>
      <c r="E26" s="197"/>
      <c r="F26" s="194"/>
      <c r="G26" s="194"/>
      <c r="H26" s="197"/>
      <c r="I26" s="16" t="s">
        <v>193</v>
      </c>
      <c r="J26" s="36" t="s">
        <v>194</v>
      </c>
      <c r="K26" s="36"/>
      <c r="L26" s="129"/>
      <c r="M26" s="194"/>
      <c r="N26" s="131"/>
      <c r="O26" s="160"/>
      <c r="P26" s="131"/>
      <c r="Q26" s="131"/>
      <c r="R26" s="194"/>
      <c r="S26" s="95" t="s">
        <v>170</v>
      </c>
      <c r="T26" s="158" t="s">
        <v>170</v>
      </c>
      <c r="U26" s="161">
        <v>0</v>
      </c>
      <c r="V26" s="158" t="s">
        <v>174</v>
      </c>
      <c r="W26" s="158" t="s">
        <v>174</v>
      </c>
      <c r="X26" s="158" t="s">
        <v>174</v>
      </c>
      <c r="Y26" s="36"/>
      <c r="Z26" s="47"/>
      <c r="AA26" s="126"/>
    </row>
    <row r="27" spans="1:27" ht="23">
      <c r="A27" s="197"/>
      <c r="B27" s="197"/>
      <c r="C27" s="194"/>
      <c r="D27" s="197"/>
      <c r="E27" s="197"/>
      <c r="F27" s="194"/>
      <c r="G27" s="194"/>
      <c r="H27" s="197"/>
      <c r="I27" s="16" t="s">
        <v>195</v>
      </c>
      <c r="J27" s="36" t="s">
        <v>196</v>
      </c>
      <c r="K27" s="36"/>
      <c r="L27" s="129"/>
      <c r="M27" s="194"/>
      <c r="N27" s="131"/>
      <c r="O27" s="160"/>
      <c r="P27" s="131"/>
      <c r="Q27" s="131"/>
      <c r="R27" s="194"/>
      <c r="S27" s="95" t="s">
        <v>170</v>
      </c>
      <c r="T27" s="158" t="s">
        <v>170</v>
      </c>
      <c r="U27" s="161">
        <v>0</v>
      </c>
      <c r="V27" s="158" t="s">
        <v>174</v>
      </c>
      <c r="W27" s="158" t="s">
        <v>174</v>
      </c>
      <c r="X27" s="158" t="s">
        <v>174</v>
      </c>
      <c r="Y27" s="36"/>
      <c r="Z27" s="47"/>
      <c r="AA27" s="126"/>
    </row>
    <row r="28" spans="1:27" ht="23">
      <c r="A28" s="197"/>
      <c r="B28" s="197"/>
      <c r="C28" s="194"/>
      <c r="D28" s="197"/>
      <c r="E28" s="197"/>
      <c r="F28" s="194"/>
      <c r="G28" s="194"/>
      <c r="H28" s="197"/>
      <c r="I28" s="16" t="s">
        <v>197</v>
      </c>
      <c r="J28" s="36" t="s">
        <v>198</v>
      </c>
      <c r="K28" s="36"/>
      <c r="L28" s="129"/>
      <c r="M28" s="194"/>
      <c r="N28" s="131"/>
      <c r="O28" s="160"/>
      <c r="P28" s="131"/>
      <c r="Q28" s="131"/>
      <c r="R28" s="194"/>
      <c r="S28" s="95" t="s">
        <v>170</v>
      </c>
      <c r="T28" s="158" t="s">
        <v>170</v>
      </c>
      <c r="U28" s="161">
        <v>0</v>
      </c>
      <c r="V28" s="158" t="s">
        <v>174</v>
      </c>
      <c r="W28" s="158" t="s">
        <v>174</v>
      </c>
      <c r="X28" s="158" t="s">
        <v>174</v>
      </c>
      <c r="Y28" s="36"/>
      <c r="Z28" s="47"/>
      <c r="AA28" s="126"/>
    </row>
    <row r="29" spans="1:27" ht="23">
      <c r="A29" s="197"/>
      <c r="B29" s="197"/>
      <c r="C29" s="194"/>
      <c r="D29" s="197"/>
      <c r="E29" s="197"/>
      <c r="F29" s="194"/>
      <c r="G29" s="194"/>
      <c r="H29" s="197"/>
      <c r="I29" s="16" t="s">
        <v>199</v>
      </c>
      <c r="J29" s="36" t="s">
        <v>200</v>
      </c>
      <c r="K29" s="36"/>
      <c r="L29" s="129"/>
      <c r="M29" s="194"/>
      <c r="N29" s="131"/>
      <c r="O29" s="160"/>
      <c r="P29" s="131"/>
      <c r="Q29" s="131"/>
      <c r="R29" s="194"/>
      <c r="S29" s="95" t="s">
        <v>170</v>
      </c>
      <c r="T29" s="158" t="s">
        <v>170</v>
      </c>
      <c r="U29" s="161">
        <v>0</v>
      </c>
      <c r="V29" s="158" t="s">
        <v>174</v>
      </c>
      <c r="W29" s="158" t="s">
        <v>174</v>
      </c>
      <c r="X29" s="158" t="s">
        <v>174</v>
      </c>
      <c r="Y29" s="36"/>
      <c r="Z29" s="47"/>
      <c r="AA29" s="126"/>
    </row>
    <row r="30" spans="1:27">
      <c r="A30" s="197"/>
      <c r="B30" s="197"/>
      <c r="C30" s="194"/>
      <c r="D30" s="197"/>
      <c r="E30" s="197"/>
      <c r="F30" s="194"/>
      <c r="G30" s="194"/>
      <c r="H30" s="197"/>
      <c r="I30" s="16" t="s">
        <v>201</v>
      </c>
      <c r="J30" s="36" t="s">
        <v>202</v>
      </c>
      <c r="K30" s="36"/>
      <c r="L30" s="129"/>
      <c r="M30" s="194"/>
      <c r="N30" s="131"/>
      <c r="O30" s="160"/>
      <c r="P30" s="131"/>
      <c r="Q30" s="131"/>
      <c r="R30" s="194"/>
      <c r="S30" s="158" t="s">
        <v>376</v>
      </c>
      <c r="T30" s="158" t="s">
        <v>170</v>
      </c>
      <c r="U30" s="161">
        <v>0</v>
      </c>
      <c r="V30" s="158" t="s">
        <v>174</v>
      </c>
      <c r="W30" s="158" t="s">
        <v>174</v>
      </c>
      <c r="X30" s="158" t="s">
        <v>174</v>
      </c>
      <c r="Y30" s="36"/>
      <c r="Z30" s="47"/>
      <c r="AA30" s="126"/>
    </row>
    <row r="31" spans="1:27" ht="23">
      <c r="A31" s="197"/>
      <c r="B31" s="197"/>
      <c r="C31" s="194"/>
      <c r="D31" s="197"/>
      <c r="E31" s="197"/>
      <c r="F31" s="194"/>
      <c r="G31" s="194"/>
      <c r="H31" s="197"/>
      <c r="I31" s="16" t="s">
        <v>203</v>
      </c>
      <c r="J31" s="36" t="s">
        <v>204</v>
      </c>
      <c r="K31" s="36"/>
      <c r="L31" s="129"/>
      <c r="M31" s="194"/>
      <c r="N31" s="131"/>
      <c r="O31" s="160"/>
      <c r="P31" s="131"/>
      <c r="Q31" s="131"/>
      <c r="R31" s="194"/>
      <c r="S31" s="158" t="s">
        <v>376</v>
      </c>
      <c r="T31" s="158" t="s">
        <v>170</v>
      </c>
      <c r="U31" s="161">
        <v>0</v>
      </c>
      <c r="V31" s="158" t="s">
        <v>174</v>
      </c>
      <c r="W31" s="158" t="s">
        <v>174</v>
      </c>
      <c r="X31" s="158" t="s">
        <v>174</v>
      </c>
      <c r="Y31" s="36"/>
      <c r="Z31" s="47"/>
      <c r="AA31" s="126"/>
    </row>
    <row r="32" spans="1:27" ht="23">
      <c r="A32" s="197"/>
      <c r="B32" s="197"/>
      <c r="C32" s="194"/>
      <c r="D32" s="197"/>
      <c r="E32" s="197"/>
      <c r="F32" s="194"/>
      <c r="G32" s="194"/>
      <c r="H32" s="197"/>
      <c r="I32" s="16" t="s">
        <v>205</v>
      </c>
      <c r="J32" s="36" t="s">
        <v>206</v>
      </c>
      <c r="K32" s="36"/>
      <c r="L32" s="129"/>
      <c r="M32" s="194"/>
      <c r="N32" s="131"/>
      <c r="O32" s="160"/>
      <c r="P32" s="131"/>
      <c r="Q32" s="131"/>
      <c r="R32" s="194"/>
      <c r="S32" s="95" t="s">
        <v>170</v>
      </c>
      <c r="T32" s="158" t="s">
        <v>170</v>
      </c>
      <c r="U32" s="161">
        <v>0</v>
      </c>
      <c r="V32" s="158" t="s">
        <v>174</v>
      </c>
      <c r="W32" s="158" t="s">
        <v>174</v>
      </c>
      <c r="X32" s="158" t="s">
        <v>174</v>
      </c>
      <c r="Y32" s="36"/>
      <c r="Z32" s="47"/>
      <c r="AA32" s="126"/>
    </row>
    <row r="33" spans="1:27" ht="23">
      <c r="A33" s="197"/>
      <c r="B33" s="197"/>
      <c r="C33" s="194"/>
      <c r="D33" s="197"/>
      <c r="E33" s="197"/>
      <c r="F33" s="194"/>
      <c r="G33" s="194"/>
      <c r="H33" s="197"/>
      <c r="I33" s="16" t="s">
        <v>207</v>
      </c>
      <c r="J33" s="36" t="s">
        <v>208</v>
      </c>
      <c r="K33" s="36"/>
      <c r="L33" s="129"/>
      <c r="M33" s="194"/>
      <c r="N33" s="131"/>
      <c r="O33" s="160"/>
      <c r="P33" s="131"/>
      <c r="Q33" s="131"/>
      <c r="R33" s="194"/>
      <c r="S33" s="95" t="s">
        <v>170</v>
      </c>
      <c r="T33" s="158" t="s">
        <v>376</v>
      </c>
      <c r="U33" s="161">
        <v>2</v>
      </c>
      <c r="V33" s="158" t="s">
        <v>174</v>
      </c>
      <c r="W33" s="158" t="s">
        <v>174</v>
      </c>
      <c r="X33" s="158" t="s">
        <v>174</v>
      </c>
      <c r="Y33" s="36"/>
      <c r="Z33" s="47"/>
      <c r="AA33" s="49"/>
    </row>
    <row r="34" spans="1:27">
      <c r="A34" s="197"/>
      <c r="B34" s="197"/>
      <c r="C34" s="194"/>
      <c r="D34" s="197"/>
      <c r="E34" s="197"/>
      <c r="F34" s="194"/>
      <c r="G34" s="194"/>
      <c r="H34" s="197"/>
      <c r="I34" s="16" t="s">
        <v>209</v>
      </c>
      <c r="J34" s="36" t="s">
        <v>210</v>
      </c>
      <c r="K34" s="36"/>
      <c r="L34" s="129"/>
      <c r="M34" s="194"/>
      <c r="N34" s="131"/>
      <c r="O34" s="160"/>
      <c r="P34" s="131"/>
      <c r="Q34" s="131"/>
      <c r="R34" s="194"/>
      <c r="S34" s="95" t="s">
        <v>170</v>
      </c>
      <c r="T34" s="158" t="s">
        <v>170</v>
      </c>
      <c r="U34" s="161">
        <v>0</v>
      </c>
      <c r="V34" s="158" t="s">
        <v>174</v>
      </c>
      <c r="W34" s="158" t="s">
        <v>174</v>
      </c>
      <c r="X34" s="158" t="s">
        <v>174</v>
      </c>
      <c r="Y34" s="36"/>
      <c r="Z34" s="47"/>
      <c r="AA34" s="49"/>
    </row>
    <row r="35" spans="1:27" ht="36" customHeight="1">
      <c r="A35" s="197"/>
      <c r="B35" s="197"/>
      <c r="C35" s="194"/>
      <c r="D35" s="197"/>
      <c r="E35" s="197"/>
      <c r="F35" s="194"/>
      <c r="G35" s="194"/>
      <c r="H35" s="197"/>
      <c r="I35" s="16" t="s">
        <v>211</v>
      </c>
      <c r="J35" s="36" t="s">
        <v>212</v>
      </c>
      <c r="K35" s="36"/>
      <c r="L35" s="129"/>
      <c r="M35" s="194"/>
      <c r="N35" s="131"/>
      <c r="O35" s="160"/>
      <c r="P35" s="131"/>
      <c r="Q35" s="131"/>
      <c r="R35" s="194"/>
      <c r="S35" s="95" t="s">
        <v>170</v>
      </c>
      <c r="T35" s="158" t="s">
        <v>170</v>
      </c>
      <c r="U35" s="161">
        <v>0</v>
      </c>
      <c r="V35" s="158" t="s">
        <v>174</v>
      </c>
      <c r="W35" s="158" t="s">
        <v>174</v>
      </c>
      <c r="X35" s="158" t="s">
        <v>174</v>
      </c>
      <c r="Y35" s="36"/>
      <c r="Z35" s="47"/>
      <c r="AA35" s="49"/>
    </row>
    <row r="36" spans="1:27" ht="23">
      <c r="A36" s="197"/>
      <c r="B36" s="197"/>
      <c r="C36" s="194"/>
      <c r="D36" s="197"/>
      <c r="E36" s="197"/>
      <c r="F36" s="194"/>
      <c r="G36" s="194"/>
      <c r="H36" s="197"/>
      <c r="I36" s="16" t="s">
        <v>213</v>
      </c>
      <c r="J36" s="36" t="s">
        <v>214</v>
      </c>
      <c r="K36" s="36"/>
      <c r="L36" s="129"/>
      <c r="M36" s="194"/>
      <c r="N36" s="131"/>
      <c r="O36" s="160"/>
      <c r="P36" s="131"/>
      <c r="Q36" s="131"/>
      <c r="R36" s="194"/>
      <c r="S36" s="95" t="s">
        <v>170</v>
      </c>
      <c r="T36" s="158" t="s">
        <v>170</v>
      </c>
      <c r="U36" s="161">
        <v>0</v>
      </c>
      <c r="V36" s="158" t="s">
        <v>174</v>
      </c>
      <c r="W36" s="158" t="s">
        <v>174</v>
      </c>
      <c r="X36" s="158" t="s">
        <v>174</v>
      </c>
      <c r="Y36" s="36"/>
      <c r="Z36" s="47"/>
      <c r="AA36" s="49"/>
    </row>
    <row r="37" spans="1:27" ht="23">
      <c r="A37" s="197"/>
      <c r="B37" s="197"/>
      <c r="C37" s="194"/>
      <c r="D37" s="197"/>
      <c r="E37" s="197"/>
      <c r="F37" s="194"/>
      <c r="G37" s="194"/>
      <c r="H37" s="197"/>
      <c r="I37" s="16" t="s">
        <v>215</v>
      </c>
      <c r="J37" s="36" t="s">
        <v>216</v>
      </c>
      <c r="K37" s="36"/>
      <c r="L37" s="129"/>
      <c r="M37" s="194"/>
      <c r="N37" s="131"/>
      <c r="O37" s="160"/>
      <c r="P37" s="131"/>
      <c r="Q37" s="131"/>
      <c r="R37" s="194"/>
      <c r="S37" s="158" t="s">
        <v>376</v>
      </c>
      <c r="T37" s="158" t="s">
        <v>170</v>
      </c>
      <c r="U37" s="161">
        <v>0</v>
      </c>
      <c r="V37" s="158" t="s">
        <v>174</v>
      </c>
      <c r="W37" s="158" t="s">
        <v>174</v>
      </c>
      <c r="X37" s="158" t="s">
        <v>174</v>
      </c>
      <c r="Y37" s="36"/>
      <c r="Z37" s="47"/>
      <c r="AA37" s="49"/>
    </row>
    <row r="38" spans="1:27" ht="23">
      <c r="A38" s="197"/>
      <c r="B38" s="197"/>
      <c r="C38" s="194"/>
      <c r="D38" s="197"/>
      <c r="E38" s="197"/>
      <c r="F38" s="194"/>
      <c r="G38" s="194"/>
      <c r="H38" s="197"/>
      <c r="I38" s="16" t="s">
        <v>217</v>
      </c>
      <c r="J38" s="36" t="s">
        <v>189</v>
      </c>
      <c r="K38" s="36"/>
      <c r="L38" s="129"/>
      <c r="M38" s="194"/>
      <c r="N38" s="131"/>
      <c r="O38" s="160"/>
      <c r="P38" s="131"/>
      <c r="Q38" s="131"/>
      <c r="R38" s="194"/>
      <c r="S38" s="95" t="s">
        <v>174</v>
      </c>
      <c r="T38" s="158" t="s">
        <v>174</v>
      </c>
      <c r="U38" s="161">
        <v>12</v>
      </c>
      <c r="V38" s="158" t="s">
        <v>174</v>
      </c>
      <c r="W38" s="158" t="s">
        <v>174</v>
      </c>
      <c r="X38" s="158" t="s">
        <v>174</v>
      </c>
      <c r="Y38" s="36"/>
      <c r="Z38" s="47"/>
      <c r="AA38" s="49"/>
    </row>
    <row r="39" spans="1:27" ht="23">
      <c r="A39" s="197"/>
      <c r="B39" s="197"/>
      <c r="C39" s="194"/>
      <c r="D39" s="197"/>
      <c r="E39" s="197"/>
      <c r="F39" s="194"/>
      <c r="G39" s="194"/>
      <c r="H39" s="197"/>
      <c r="I39" s="16" t="s">
        <v>218</v>
      </c>
      <c r="J39" s="36" t="s">
        <v>219</v>
      </c>
      <c r="K39" s="36"/>
      <c r="L39" s="129"/>
      <c r="M39" s="194"/>
      <c r="N39" s="131"/>
      <c r="O39" s="160"/>
      <c r="P39" s="131"/>
      <c r="Q39" s="131"/>
      <c r="R39" s="194"/>
      <c r="S39" s="158" t="s">
        <v>376</v>
      </c>
      <c r="T39" s="158" t="s">
        <v>170</v>
      </c>
      <c r="U39" s="161">
        <v>0</v>
      </c>
      <c r="V39" s="158" t="s">
        <v>174</v>
      </c>
      <c r="W39" s="158" t="s">
        <v>174</v>
      </c>
      <c r="X39" s="158" t="s">
        <v>174</v>
      </c>
      <c r="Y39" s="36"/>
      <c r="Z39" s="47"/>
      <c r="AA39" s="49"/>
    </row>
    <row r="40" spans="1:27" ht="23">
      <c r="A40" s="197"/>
      <c r="B40" s="197"/>
      <c r="C40" s="194"/>
      <c r="D40" s="197"/>
      <c r="E40" s="197"/>
      <c r="F40" s="194"/>
      <c r="G40" s="194"/>
      <c r="H40" s="197"/>
      <c r="I40" s="16" t="s">
        <v>220</v>
      </c>
      <c r="J40" s="36" t="s">
        <v>183</v>
      </c>
      <c r="K40" s="36"/>
      <c r="L40" s="129"/>
      <c r="M40" s="194"/>
      <c r="N40" s="131"/>
      <c r="O40" s="160"/>
      <c r="P40" s="131"/>
      <c r="Q40" s="131"/>
      <c r="R40" s="194"/>
      <c r="S40" s="95" t="s">
        <v>174</v>
      </c>
      <c r="T40" s="158" t="s">
        <v>174</v>
      </c>
      <c r="U40" s="161">
        <v>5</v>
      </c>
      <c r="V40" s="158" t="s">
        <v>174</v>
      </c>
      <c r="W40" s="158" t="s">
        <v>174</v>
      </c>
      <c r="X40" s="158" t="s">
        <v>174</v>
      </c>
      <c r="Y40" s="36"/>
      <c r="Z40" s="47"/>
      <c r="AA40" s="49"/>
    </row>
    <row r="41" spans="1:27" ht="23">
      <c r="A41" s="197"/>
      <c r="B41" s="197"/>
      <c r="C41" s="194"/>
      <c r="D41" s="197"/>
      <c r="E41" s="197"/>
      <c r="F41" s="194"/>
      <c r="G41" s="194"/>
      <c r="H41" s="197"/>
      <c r="I41" s="16" t="s">
        <v>221</v>
      </c>
      <c r="J41" s="36" t="s">
        <v>222</v>
      </c>
      <c r="K41" s="36"/>
      <c r="L41" s="129"/>
      <c r="M41" s="194"/>
      <c r="N41" s="131"/>
      <c r="O41" s="160"/>
      <c r="P41" s="131"/>
      <c r="Q41" s="131"/>
      <c r="R41" s="194"/>
      <c r="S41" s="158" t="s">
        <v>376</v>
      </c>
      <c r="T41" s="158" t="s">
        <v>170</v>
      </c>
      <c r="U41" s="161">
        <v>0</v>
      </c>
      <c r="V41" s="158" t="s">
        <v>174</v>
      </c>
      <c r="W41" s="158" t="s">
        <v>174</v>
      </c>
      <c r="X41" s="158" t="s">
        <v>174</v>
      </c>
      <c r="Y41" s="36"/>
      <c r="Z41" s="47"/>
      <c r="AA41" s="49"/>
    </row>
    <row r="42" spans="1:27" ht="23">
      <c r="A42" s="197"/>
      <c r="B42" s="197"/>
      <c r="C42" s="194"/>
      <c r="D42" s="197"/>
      <c r="E42" s="197"/>
      <c r="F42" s="194"/>
      <c r="G42" s="194"/>
      <c r="H42" s="197"/>
      <c r="I42" s="16" t="s">
        <v>223</v>
      </c>
      <c r="J42" s="16" t="s">
        <v>224</v>
      </c>
      <c r="K42" s="36"/>
      <c r="L42" s="129"/>
      <c r="M42" s="194"/>
      <c r="N42" s="131"/>
      <c r="O42" s="160"/>
      <c r="P42" s="131"/>
      <c r="Q42" s="131"/>
      <c r="R42" s="194"/>
      <c r="S42" s="158" t="s">
        <v>376</v>
      </c>
      <c r="T42" s="158" t="s">
        <v>376</v>
      </c>
      <c r="U42" s="161">
        <v>1</v>
      </c>
      <c r="V42" s="158" t="s">
        <v>174</v>
      </c>
      <c r="W42" s="158" t="s">
        <v>174</v>
      </c>
      <c r="X42" s="158" t="s">
        <v>174</v>
      </c>
      <c r="Y42" s="36"/>
      <c r="Z42" s="47"/>
      <c r="AA42" s="49"/>
    </row>
    <row r="43" spans="1:27">
      <c r="A43" s="197"/>
      <c r="B43" s="197"/>
      <c r="C43" s="194"/>
      <c r="D43" s="197"/>
      <c r="E43" s="197"/>
      <c r="F43" s="194"/>
      <c r="G43" s="194"/>
      <c r="H43" s="197"/>
      <c r="I43" s="16" t="s">
        <v>225</v>
      </c>
      <c r="J43" s="36" t="s">
        <v>226</v>
      </c>
      <c r="K43" s="36"/>
      <c r="L43" s="129"/>
      <c r="M43" s="194"/>
      <c r="N43" s="131"/>
      <c r="O43" s="160"/>
      <c r="P43" s="131"/>
      <c r="Q43" s="131"/>
      <c r="R43" s="194"/>
      <c r="S43" s="95" t="s">
        <v>170</v>
      </c>
      <c r="T43" s="158" t="s">
        <v>170</v>
      </c>
      <c r="U43" s="161">
        <v>0</v>
      </c>
      <c r="V43" s="158" t="s">
        <v>174</v>
      </c>
      <c r="W43" s="158" t="s">
        <v>174</v>
      </c>
      <c r="X43" s="158" t="s">
        <v>174</v>
      </c>
      <c r="Y43" s="36"/>
      <c r="Z43" s="47"/>
      <c r="AA43" s="49"/>
    </row>
    <row r="44" spans="1:27" ht="23">
      <c r="A44" s="197"/>
      <c r="B44" s="197"/>
      <c r="C44" s="194"/>
      <c r="D44" s="197"/>
      <c r="E44" s="197"/>
      <c r="F44" s="194"/>
      <c r="G44" s="194"/>
      <c r="H44" s="197"/>
      <c r="I44" s="16" t="s">
        <v>227</v>
      </c>
      <c r="J44" s="36" t="s">
        <v>228</v>
      </c>
      <c r="K44" s="36"/>
      <c r="L44" s="129"/>
      <c r="M44" s="194"/>
      <c r="N44" s="131"/>
      <c r="O44" s="160"/>
      <c r="P44" s="131"/>
      <c r="Q44" s="131"/>
      <c r="R44" s="194"/>
      <c r="S44" s="158" t="s">
        <v>376</v>
      </c>
      <c r="T44" s="158" t="s">
        <v>170</v>
      </c>
      <c r="U44" s="161">
        <v>0</v>
      </c>
      <c r="V44" s="158" t="s">
        <v>174</v>
      </c>
      <c r="W44" s="158" t="s">
        <v>174</v>
      </c>
      <c r="X44" s="158" t="s">
        <v>174</v>
      </c>
      <c r="Y44" s="36"/>
      <c r="Z44" s="47"/>
      <c r="AA44" s="49"/>
    </row>
    <row r="45" spans="1:27" ht="46">
      <c r="A45" s="197"/>
      <c r="B45" s="197"/>
      <c r="C45" s="194"/>
      <c r="D45" s="197"/>
      <c r="E45" s="197"/>
      <c r="F45" s="194"/>
      <c r="G45" s="194"/>
      <c r="H45" s="197"/>
      <c r="I45" s="16" t="s">
        <v>229</v>
      </c>
      <c r="J45" s="36" t="s">
        <v>230</v>
      </c>
      <c r="K45" s="36"/>
      <c r="L45" s="129"/>
      <c r="M45" s="194"/>
      <c r="N45" s="131"/>
      <c r="O45" s="160"/>
      <c r="P45" s="131"/>
      <c r="Q45" s="131"/>
      <c r="R45" s="194"/>
      <c r="S45" s="95" t="s">
        <v>170</v>
      </c>
      <c r="T45" s="158" t="s">
        <v>376</v>
      </c>
      <c r="U45" s="161">
        <v>2</v>
      </c>
      <c r="V45" s="158" t="s">
        <v>174</v>
      </c>
      <c r="W45" s="158" t="s">
        <v>174</v>
      </c>
      <c r="X45" s="158" t="s">
        <v>174</v>
      </c>
      <c r="Y45" s="36"/>
      <c r="Z45" s="47"/>
      <c r="AA45" s="49"/>
    </row>
    <row r="46" spans="1:27" ht="23">
      <c r="A46" s="197"/>
      <c r="B46" s="197"/>
      <c r="C46" s="194"/>
      <c r="D46" s="197"/>
      <c r="E46" s="197"/>
      <c r="F46" s="194"/>
      <c r="G46" s="194"/>
      <c r="H46" s="197"/>
      <c r="I46" s="16" t="s">
        <v>231</v>
      </c>
      <c r="J46" s="36" t="s">
        <v>232</v>
      </c>
      <c r="K46" s="36"/>
      <c r="L46" s="129"/>
      <c r="M46" s="194"/>
      <c r="N46" s="131"/>
      <c r="O46" s="160"/>
      <c r="P46" s="131"/>
      <c r="Q46" s="131"/>
      <c r="R46" s="194"/>
      <c r="S46" s="95" t="s">
        <v>170</v>
      </c>
      <c r="T46" s="158" t="s">
        <v>376</v>
      </c>
      <c r="U46" s="161">
        <v>2</v>
      </c>
      <c r="V46" s="158" t="s">
        <v>174</v>
      </c>
      <c r="W46" s="158" t="s">
        <v>174</v>
      </c>
      <c r="X46" s="158" t="s">
        <v>174</v>
      </c>
      <c r="Y46" s="36"/>
      <c r="Z46" s="47"/>
      <c r="AA46" s="49"/>
    </row>
    <row r="47" spans="1:27" ht="23">
      <c r="A47" s="197"/>
      <c r="B47" s="197"/>
      <c r="C47" s="194"/>
      <c r="D47" s="197"/>
      <c r="E47" s="197"/>
      <c r="F47" s="194"/>
      <c r="G47" s="194"/>
      <c r="H47" s="197"/>
      <c r="I47" s="16" t="s">
        <v>233</v>
      </c>
      <c r="J47" s="36" t="s">
        <v>234</v>
      </c>
      <c r="K47" s="36"/>
      <c r="L47" s="129"/>
      <c r="M47" s="194"/>
      <c r="N47" s="131"/>
      <c r="O47" s="160"/>
      <c r="P47" s="131"/>
      <c r="Q47" s="131"/>
      <c r="R47" s="194"/>
      <c r="S47" s="95" t="s">
        <v>174</v>
      </c>
      <c r="T47" s="158" t="s">
        <v>174</v>
      </c>
      <c r="U47" s="161">
        <v>1</v>
      </c>
      <c r="V47" s="158" t="s">
        <v>174</v>
      </c>
      <c r="W47" s="158" t="s">
        <v>174</v>
      </c>
      <c r="X47" s="158" t="s">
        <v>174</v>
      </c>
      <c r="Y47" s="36"/>
      <c r="Z47" s="47"/>
      <c r="AA47" s="49"/>
    </row>
    <row r="48" spans="1:27" ht="23">
      <c r="A48" s="197"/>
      <c r="B48" s="197"/>
      <c r="C48" s="194"/>
      <c r="D48" s="197"/>
      <c r="E48" s="197"/>
      <c r="F48" s="194"/>
      <c r="G48" s="194"/>
      <c r="H48" s="197"/>
      <c r="I48" s="16" t="s">
        <v>235</v>
      </c>
      <c r="J48" s="36" t="s">
        <v>236</v>
      </c>
      <c r="K48" s="36"/>
      <c r="L48" s="129"/>
      <c r="M48" s="194"/>
      <c r="N48" s="131"/>
      <c r="O48" s="160"/>
      <c r="P48" s="131"/>
      <c r="Q48" s="131"/>
      <c r="R48" s="194"/>
      <c r="S48" s="95" t="s">
        <v>170</v>
      </c>
      <c r="T48" s="158" t="s">
        <v>174</v>
      </c>
      <c r="U48" s="161">
        <v>1</v>
      </c>
      <c r="V48" s="158" t="s">
        <v>174</v>
      </c>
      <c r="W48" s="158" t="s">
        <v>174</v>
      </c>
      <c r="X48" s="158" t="s">
        <v>174</v>
      </c>
      <c r="Y48" s="36"/>
      <c r="Z48" s="47"/>
      <c r="AA48" s="49"/>
    </row>
    <row r="49" spans="1:27" ht="23">
      <c r="A49" s="197"/>
      <c r="B49" s="197"/>
      <c r="C49" s="194"/>
      <c r="D49" s="197"/>
      <c r="E49" s="197"/>
      <c r="F49" s="194"/>
      <c r="G49" s="194"/>
      <c r="H49" s="197"/>
      <c r="I49" s="16" t="s">
        <v>237</v>
      </c>
      <c r="J49" s="36" t="s">
        <v>238</v>
      </c>
      <c r="K49" s="36"/>
      <c r="L49" s="129"/>
      <c r="M49" s="194"/>
      <c r="N49" s="131"/>
      <c r="O49" s="160"/>
      <c r="P49" s="131"/>
      <c r="Q49" s="131"/>
      <c r="R49" s="194"/>
      <c r="S49" s="95" t="s">
        <v>170</v>
      </c>
      <c r="T49" s="158" t="s">
        <v>376</v>
      </c>
      <c r="U49" s="161">
        <v>1</v>
      </c>
      <c r="V49" s="158" t="s">
        <v>174</v>
      </c>
      <c r="W49" s="158" t="s">
        <v>174</v>
      </c>
      <c r="X49" s="158" t="s">
        <v>174</v>
      </c>
      <c r="Y49" s="36"/>
      <c r="Z49" s="47"/>
      <c r="AA49" s="49"/>
    </row>
    <row r="50" spans="1:27" ht="23">
      <c r="A50" s="197"/>
      <c r="B50" s="197"/>
      <c r="C50" s="194"/>
      <c r="D50" s="197"/>
      <c r="E50" s="197"/>
      <c r="F50" s="194"/>
      <c r="G50" s="194"/>
      <c r="H50" s="197"/>
      <c r="I50" s="16" t="s">
        <v>239</v>
      </c>
      <c r="J50" s="36" t="s">
        <v>240</v>
      </c>
      <c r="K50" s="36"/>
      <c r="L50" s="129"/>
      <c r="M50" s="194"/>
      <c r="N50" s="131"/>
      <c r="O50" s="160"/>
      <c r="P50" s="131"/>
      <c r="Q50" s="131"/>
      <c r="R50" s="194"/>
      <c r="S50" s="158" t="s">
        <v>376</v>
      </c>
      <c r="T50" s="158" t="s">
        <v>170</v>
      </c>
      <c r="U50" s="161">
        <v>0</v>
      </c>
      <c r="V50" s="158" t="s">
        <v>174</v>
      </c>
      <c r="W50" s="158" t="s">
        <v>174</v>
      </c>
      <c r="X50" s="158" t="s">
        <v>174</v>
      </c>
      <c r="Y50" s="36"/>
      <c r="Z50" s="47"/>
      <c r="AA50" s="49"/>
    </row>
    <row r="51" spans="1:27" ht="23">
      <c r="A51" s="197"/>
      <c r="B51" s="197"/>
      <c r="C51" s="194"/>
      <c r="D51" s="197"/>
      <c r="E51" s="197"/>
      <c r="F51" s="194"/>
      <c r="G51" s="194"/>
      <c r="H51" s="197"/>
      <c r="I51" s="16" t="s">
        <v>241</v>
      </c>
      <c r="J51" s="36" t="s">
        <v>240</v>
      </c>
      <c r="K51" s="36"/>
      <c r="L51" s="129"/>
      <c r="M51" s="194"/>
      <c r="N51" s="131"/>
      <c r="O51" s="160"/>
      <c r="P51" s="131"/>
      <c r="Q51" s="131"/>
      <c r="R51" s="194"/>
      <c r="S51" s="95" t="s">
        <v>170</v>
      </c>
      <c r="T51" s="158" t="s">
        <v>170</v>
      </c>
      <c r="U51" s="161">
        <v>0</v>
      </c>
      <c r="V51" s="158" t="s">
        <v>174</v>
      </c>
      <c r="W51" s="158" t="s">
        <v>174</v>
      </c>
      <c r="X51" s="158" t="s">
        <v>174</v>
      </c>
      <c r="Y51" s="36"/>
      <c r="Z51" s="47"/>
      <c r="AA51" s="49"/>
    </row>
    <row r="52" spans="1:27">
      <c r="A52" s="197"/>
      <c r="B52" s="197"/>
      <c r="C52" s="194"/>
      <c r="D52" s="197"/>
      <c r="E52" s="197"/>
      <c r="F52" s="194"/>
      <c r="G52" s="194"/>
      <c r="H52" s="197"/>
      <c r="I52" s="16" t="s">
        <v>242</v>
      </c>
      <c r="J52" s="36" t="s">
        <v>171</v>
      </c>
      <c r="K52" s="36"/>
      <c r="L52" s="129"/>
      <c r="M52" s="194"/>
      <c r="N52" s="131"/>
      <c r="O52" s="160"/>
      <c r="P52" s="131"/>
      <c r="Q52" s="131"/>
      <c r="R52" s="194"/>
      <c r="S52" s="95" t="s">
        <v>170</v>
      </c>
      <c r="T52" s="158" t="s">
        <v>170</v>
      </c>
      <c r="U52" s="161">
        <v>0</v>
      </c>
      <c r="V52" s="158" t="s">
        <v>174</v>
      </c>
      <c r="W52" s="158" t="s">
        <v>174</v>
      </c>
      <c r="X52" s="158" t="s">
        <v>174</v>
      </c>
      <c r="Y52" s="36"/>
      <c r="Z52" s="47"/>
      <c r="AA52" s="49"/>
    </row>
    <row r="53" spans="1:27" ht="23">
      <c r="A53" s="197"/>
      <c r="B53" s="197"/>
      <c r="C53" s="194"/>
      <c r="D53" s="197"/>
      <c r="E53" s="197"/>
      <c r="F53" s="194"/>
      <c r="G53" s="194"/>
      <c r="H53" s="197"/>
      <c r="I53" s="16" t="s">
        <v>243</v>
      </c>
      <c r="J53" s="36" t="s">
        <v>171</v>
      </c>
      <c r="K53" s="36"/>
      <c r="L53" s="129"/>
      <c r="M53" s="194"/>
      <c r="N53" s="131"/>
      <c r="O53" s="160"/>
      <c r="P53" s="131"/>
      <c r="Q53" s="131"/>
      <c r="R53" s="194"/>
      <c r="S53" s="158" t="s">
        <v>376</v>
      </c>
      <c r="T53" s="158" t="s">
        <v>170</v>
      </c>
      <c r="U53" s="161">
        <v>0</v>
      </c>
      <c r="V53" s="158" t="s">
        <v>174</v>
      </c>
      <c r="W53" s="158" t="s">
        <v>174</v>
      </c>
      <c r="X53" s="158" t="s">
        <v>174</v>
      </c>
      <c r="Y53" s="36"/>
      <c r="Z53" s="47"/>
      <c r="AA53" s="49"/>
    </row>
    <row r="54" spans="1:27">
      <c r="A54" s="197"/>
      <c r="B54" s="197"/>
      <c r="C54" s="194"/>
      <c r="D54" s="197"/>
      <c r="E54" s="197"/>
      <c r="F54" s="194"/>
      <c r="G54" s="194"/>
      <c r="H54" s="197"/>
      <c r="I54" s="16" t="s">
        <v>244</v>
      </c>
      <c r="J54" s="36" t="s">
        <v>171</v>
      </c>
      <c r="K54" s="36"/>
      <c r="L54" s="129"/>
      <c r="M54" s="194"/>
      <c r="N54" s="131"/>
      <c r="O54" s="160"/>
      <c r="P54" s="131"/>
      <c r="Q54" s="131"/>
      <c r="R54" s="194"/>
      <c r="S54" s="95" t="s">
        <v>170</v>
      </c>
      <c r="T54" s="158" t="s">
        <v>170</v>
      </c>
      <c r="U54" s="161">
        <v>0</v>
      </c>
      <c r="V54" s="158" t="s">
        <v>174</v>
      </c>
      <c r="W54" s="158" t="s">
        <v>174</v>
      </c>
      <c r="X54" s="158" t="s">
        <v>174</v>
      </c>
      <c r="Y54" s="36"/>
      <c r="Z54" s="47"/>
      <c r="AA54" s="49"/>
    </row>
    <row r="55" spans="1:27">
      <c r="A55" s="197"/>
      <c r="B55" s="197"/>
      <c r="C55" s="194"/>
      <c r="D55" s="197"/>
      <c r="E55" s="197"/>
      <c r="F55" s="194"/>
      <c r="G55" s="194"/>
      <c r="H55" s="197"/>
      <c r="I55" s="16" t="s">
        <v>245</v>
      </c>
      <c r="J55" s="36" t="s">
        <v>171</v>
      </c>
      <c r="K55" s="36"/>
      <c r="L55" s="129"/>
      <c r="M55" s="194"/>
      <c r="N55" s="131"/>
      <c r="O55" s="160"/>
      <c r="P55" s="131"/>
      <c r="Q55" s="131"/>
      <c r="R55" s="194"/>
      <c r="S55" s="95" t="s">
        <v>170</v>
      </c>
      <c r="T55" s="158" t="s">
        <v>170</v>
      </c>
      <c r="U55" s="161">
        <v>0</v>
      </c>
      <c r="V55" s="158" t="s">
        <v>174</v>
      </c>
      <c r="W55" s="158" t="s">
        <v>174</v>
      </c>
      <c r="X55" s="158" t="s">
        <v>174</v>
      </c>
      <c r="Y55" s="36"/>
      <c r="Z55" s="47"/>
      <c r="AA55" s="49"/>
    </row>
    <row r="56" spans="1:27" ht="34.5">
      <c r="A56" s="197"/>
      <c r="B56" s="197"/>
      <c r="C56" s="194"/>
      <c r="D56" s="197"/>
      <c r="E56" s="197"/>
      <c r="F56" s="194"/>
      <c r="G56" s="194"/>
      <c r="H56" s="197"/>
      <c r="I56" s="16" t="s">
        <v>246</v>
      </c>
      <c r="J56" s="36" t="s">
        <v>171</v>
      </c>
      <c r="K56" s="36"/>
      <c r="L56" s="129"/>
      <c r="M56" s="194"/>
      <c r="N56" s="131"/>
      <c r="O56" s="160"/>
      <c r="P56" s="131"/>
      <c r="Q56" s="131"/>
      <c r="R56" s="194"/>
      <c r="S56" s="95" t="s">
        <v>170</v>
      </c>
      <c r="T56" s="158" t="s">
        <v>170</v>
      </c>
      <c r="U56" s="161">
        <v>0</v>
      </c>
      <c r="V56" s="158" t="s">
        <v>174</v>
      </c>
      <c r="W56" s="158" t="s">
        <v>174</v>
      </c>
      <c r="X56" s="158" t="s">
        <v>174</v>
      </c>
      <c r="Y56" s="36"/>
      <c r="Z56" s="47"/>
      <c r="AA56" s="49"/>
    </row>
    <row r="57" spans="1:27" ht="23">
      <c r="A57" s="197"/>
      <c r="B57" s="197"/>
      <c r="C57" s="194"/>
      <c r="D57" s="197"/>
      <c r="E57" s="197"/>
      <c r="F57" s="194"/>
      <c r="G57" s="194"/>
      <c r="H57" s="197"/>
      <c r="I57" s="16" t="s">
        <v>371</v>
      </c>
      <c r="J57" s="36" t="s">
        <v>171</v>
      </c>
      <c r="K57" s="36"/>
      <c r="L57" s="129"/>
      <c r="M57" s="194"/>
      <c r="N57" s="131"/>
      <c r="O57" s="160"/>
      <c r="P57" s="131"/>
      <c r="Q57" s="131"/>
      <c r="R57" s="194"/>
      <c r="S57" s="95" t="s">
        <v>170</v>
      </c>
      <c r="T57" s="158" t="s">
        <v>170</v>
      </c>
      <c r="U57" s="161">
        <v>0</v>
      </c>
      <c r="V57" s="158" t="s">
        <v>174</v>
      </c>
      <c r="W57" s="158" t="s">
        <v>174</v>
      </c>
      <c r="X57" s="158" t="s">
        <v>174</v>
      </c>
      <c r="Y57" s="36"/>
      <c r="Z57" s="47"/>
      <c r="AA57" s="49"/>
    </row>
    <row r="58" spans="1:27" ht="34.5">
      <c r="A58" s="197"/>
      <c r="B58" s="197"/>
      <c r="C58" s="194"/>
      <c r="D58" s="197"/>
      <c r="E58" s="197"/>
      <c r="F58" s="194"/>
      <c r="G58" s="194"/>
      <c r="H58" s="197"/>
      <c r="I58" s="16" t="s">
        <v>247</v>
      </c>
      <c r="J58" s="36" t="s">
        <v>171</v>
      </c>
      <c r="K58" s="36"/>
      <c r="L58" s="129"/>
      <c r="M58" s="194"/>
      <c r="N58" s="131"/>
      <c r="O58" s="160"/>
      <c r="P58" s="131"/>
      <c r="Q58" s="131"/>
      <c r="R58" s="194"/>
      <c r="S58" s="95" t="s">
        <v>170</v>
      </c>
      <c r="T58" s="158" t="s">
        <v>170</v>
      </c>
      <c r="U58" s="161">
        <v>0</v>
      </c>
      <c r="V58" s="158" t="s">
        <v>174</v>
      </c>
      <c r="W58" s="158" t="s">
        <v>174</v>
      </c>
      <c r="X58" s="158" t="s">
        <v>174</v>
      </c>
      <c r="Y58" s="36"/>
      <c r="Z58" s="47"/>
      <c r="AA58" s="49"/>
    </row>
    <row r="59" spans="1:27" ht="23">
      <c r="A59" s="197"/>
      <c r="B59" s="197"/>
      <c r="C59" s="194"/>
      <c r="D59" s="197"/>
      <c r="E59" s="197"/>
      <c r="F59" s="194"/>
      <c r="G59" s="194"/>
      <c r="H59" s="197"/>
      <c r="I59" s="16" t="s">
        <v>248</v>
      </c>
      <c r="J59" s="36" t="s">
        <v>212</v>
      </c>
      <c r="K59" s="36"/>
      <c r="L59" s="129"/>
      <c r="M59" s="194"/>
      <c r="N59" s="131"/>
      <c r="O59" s="160"/>
      <c r="P59" s="131"/>
      <c r="Q59" s="131"/>
      <c r="R59" s="194"/>
      <c r="S59" s="95" t="s">
        <v>170</v>
      </c>
      <c r="T59" s="158" t="s">
        <v>170</v>
      </c>
      <c r="U59" s="161">
        <v>0</v>
      </c>
      <c r="V59" s="158" t="s">
        <v>174</v>
      </c>
      <c r="W59" s="158" t="s">
        <v>174</v>
      </c>
      <c r="X59" s="158" t="s">
        <v>174</v>
      </c>
      <c r="Y59" s="36"/>
      <c r="Z59" s="47"/>
      <c r="AA59" s="49"/>
    </row>
    <row r="60" spans="1:27">
      <c r="A60" s="197"/>
      <c r="B60" s="197"/>
      <c r="C60" s="194"/>
      <c r="D60" s="197"/>
      <c r="E60" s="197"/>
      <c r="F60" s="194"/>
      <c r="G60" s="194"/>
      <c r="H60" s="197"/>
      <c r="I60" s="16" t="s">
        <v>249</v>
      </c>
      <c r="J60" s="36" t="s">
        <v>171</v>
      </c>
      <c r="K60" s="36"/>
      <c r="L60" s="129"/>
      <c r="M60" s="194"/>
      <c r="N60" s="131"/>
      <c r="O60" s="160"/>
      <c r="P60" s="131"/>
      <c r="Q60" s="131"/>
      <c r="R60" s="194"/>
      <c r="S60" s="158" t="s">
        <v>376</v>
      </c>
      <c r="T60" s="158" t="s">
        <v>174</v>
      </c>
      <c r="U60" s="161">
        <v>1</v>
      </c>
      <c r="V60" s="158" t="s">
        <v>174</v>
      </c>
      <c r="W60" s="158" t="s">
        <v>174</v>
      </c>
      <c r="X60" s="158" t="s">
        <v>174</v>
      </c>
      <c r="Y60" s="36"/>
      <c r="Z60" s="47"/>
      <c r="AA60" s="49"/>
    </row>
    <row r="61" spans="1:27">
      <c r="A61" s="197"/>
      <c r="B61" s="197"/>
      <c r="C61" s="194"/>
      <c r="D61" s="197"/>
      <c r="E61" s="197"/>
      <c r="F61" s="194"/>
      <c r="G61" s="194"/>
      <c r="H61" s="197"/>
      <c r="I61" s="16" t="s">
        <v>250</v>
      </c>
      <c r="J61" s="36" t="s">
        <v>251</v>
      </c>
      <c r="K61" s="36"/>
      <c r="L61" s="129"/>
      <c r="M61" s="194"/>
      <c r="N61" s="131"/>
      <c r="O61" s="160"/>
      <c r="P61" s="131"/>
      <c r="Q61" s="131"/>
      <c r="R61" s="194"/>
      <c r="S61" s="95" t="s">
        <v>170</v>
      </c>
      <c r="T61" s="158" t="s">
        <v>376</v>
      </c>
      <c r="U61" s="161">
        <v>2</v>
      </c>
      <c r="V61" s="158" t="s">
        <v>174</v>
      </c>
      <c r="W61" s="158" t="s">
        <v>174</v>
      </c>
      <c r="X61" s="158" t="s">
        <v>174</v>
      </c>
      <c r="Y61" s="36"/>
      <c r="Z61" s="47"/>
      <c r="AA61" s="49"/>
    </row>
    <row r="62" spans="1:27">
      <c r="A62" s="197"/>
      <c r="B62" s="197"/>
      <c r="C62" s="194"/>
      <c r="D62" s="197"/>
      <c r="E62" s="197"/>
      <c r="F62" s="194"/>
      <c r="G62" s="194"/>
      <c r="H62" s="197"/>
      <c r="I62" s="16" t="s">
        <v>252</v>
      </c>
      <c r="J62" s="36" t="s">
        <v>240</v>
      </c>
      <c r="K62" s="36"/>
      <c r="L62" s="129"/>
      <c r="M62" s="194"/>
      <c r="N62" s="131"/>
      <c r="O62" s="160"/>
      <c r="P62" s="131"/>
      <c r="Q62" s="131"/>
      <c r="R62" s="194"/>
      <c r="S62" s="95" t="s">
        <v>174</v>
      </c>
      <c r="T62" s="158" t="s">
        <v>170</v>
      </c>
      <c r="U62" s="161">
        <v>0</v>
      </c>
      <c r="V62" s="158" t="s">
        <v>174</v>
      </c>
      <c r="W62" s="158" t="s">
        <v>174</v>
      </c>
      <c r="X62" s="158" t="s">
        <v>174</v>
      </c>
      <c r="Y62" s="36"/>
      <c r="Z62" s="47"/>
      <c r="AA62" s="49"/>
    </row>
    <row r="63" spans="1:27" ht="29.15" customHeight="1">
      <c r="A63" s="197"/>
      <c r="B63" s="197"/>
      <c r="C63" s="194"/>
      <c r="D63" s="197"/>
      <c r="E63" s="197"/>
      <c r="F63" s="194"/>
      <c r="G63" s="194"/>
      <c r="H63" s="197"/>
      <c r="I63" s="16" t="s">
        <v>253</v>
      </c>
      <c r="J63" s="36" t="s">
        <v>171</v>
      </c>
      <c r="K63" s="36"/>
      <c r="L63" s="129"/>
      <c r="M63" s="194"/>
      <c r="N63" s="131"/>
      <c r="O63" s="160"/>
      <c r="P63" s="131"/>
      <c r="Q63" s="131"/>
      <c r="R63" s="194"/>
      <c r="S63" s="95" t="s">
        <v>170</v>
      </c>
      <c r="T63" s="158" t="s">
        <v>376</v>
      </c>
      <c r="U63" s="161">
        <v>3</v>
      </c>
      <c r="V63" s="158" t="s">
        <v>174</v>
      </c>
      <c r="W63" s="158" t="s">
        <v>174</v>
      </c>
      <c r="X63" s="158" t="s">
        <v>174</v>
      </c>
      <c r="Y63" s="36"/>
      <c r="Z63" s="47"/>
      <c r="AA63" s="126"/>
    </row>
    <row r="64" spans="1:27" ht="30" customHeight="1">
      <c r="A64" s="197"/>
      <c r="B64" s="197"/>
      <c r="C64" s="194"/>
      <c r="D64" s="197"/>
      <c r="E64" s="197"/>
      <c r="F64" s="194"/>
      <c r="G64" s="194"/>
      <c r="H64" s="197"/>
      <c r="I64" s="16" t="s">
        <v>254</v>
      </c>
      <c r="J64" s="36" t="s">
        <v>171</v>
      </c>
      <c r="K64" s="36"/>
      <c r="L64" s="129"/>
      <c r="M64" s="194"/>
      <c r="N64" s="131"/>
      <c r="O64" s="160"/>
      <c r="P64" s="131"/>
      <c r="Q64" s="131"/>
      <c r="R64" s="194"/>
      <c r="S64" s="158" t="s">
        <v>376</v>
      </c>
      <c r="T64" s="158" t="s">
        <v>376</v>
      </c>
      <c r="U64" s="161">
        <v>5</v>
      </c>
      <c r="V64" s="158" t="s">
        <v>174</v>
      </c>
      <c r="W64" s="158" t="s">
        <v>174</v>
      </c>
      <c r="X64" s="158" t="s">
        <v>174</v>
      </c>
      <c r="Y64" s="36"/>
      <c r="Z64" s="47"/>
      <c r="AA64" s="126"/>
    </row>
    <row r="65" spans="1:27">
      <c r="A65" s="197"/>
      <c r="B65" s="197"/>
      <c r="C65" s="194"/>
      <c r="D65" s="197"/>
      <c r="E65" s="197"/>
      <c r="F65" s="194"/>
      <c r="G65" s="194"/>
      <c r="H65" s="197"/>
      <c r="I65" s="16" t="s">
        <v>372</v>
      </c>
      <c r="J65" s="36" t="s">
        <v>171</v>
      </c>
      <c r="K65" s="36"/>
      <c r="L65" s="129"/>
      <c r="M65" s="194"/>
      <c r="N65" s="131"/>
      <c r="O65" s="160"/>
      <c r="P65" s="131"/>
      <c r="Q65" s="131"/>
      <c r="R65" s="194"/>
      <c r="S65" s="95" t="s">
        <v>170</v>
      </c>
      <c r="T65" s="158" t="s">
        <v>170</v>
      </c>
      <c r="U65" s="161">
        <v>0</v>
      </c>
      <c r="V65" s="158" t="s">
        <v>174</v>
      </c>
      <c r="W65" s="158" t="s">
        <v>174</v>
      </c>
      <c r="X65" s="158" t="s">
        <v>174</v>
      </c>
      <c r="Y65" s="36"/>
      <c r="Z65" s="47"/>
      <c r="AA65" s="126"/>
    </row>
    <row r="66" spans="1:27" ht="23">
      <c r="A66" s="197"/>
      <c r="B66" s="197"/>
      <c r="C66" s="194"/>
      <c r="D66" s="197"/>
      <c r="E66" s="197"/>
      <c r="F66" s="194"/>
      <c r="G66" s="194"/>
      <c r="H66" s="197"/>
      <c r="I66" s="16" t="s">
        <v>255</v>
      </c>
      <c r="J66" s="36" t="s">
        <v>171</v>
      </c>
      <c r="K66" s="36"/>
      <c r="L66" s="129"/>
      <c r="M66" s="194"/>
      <c r="N66" s="131"/>
      <c r="O66" s="160"/>
      <c r="P66" s="131"/>
      <c r="Q66" s="131"/>
      <c r="R66" s="194"/>
      <c r="S66" s="95" t="s">
        <v>170</v>
      </c>
      <c r="T66" s="158" t="s">
        <v>376</v>
      </c>
      <c r="U66" s="161">
        <v>2</v>
      </c>
      <c r="V66" s="158" t="s">
        <v>174</v>
      </c>
      <c r="W66" s="158" t="s">
        <v>174</v>
      </c>
      <c r="X66" s="158" t="s">
        <v>174</v>
      </c>
      <c r="Y66" s="36"/>
      <c r="Z66" s="47"/>
      <c r="AA66" s="126"/>
    </row>
    <row r="67" spans="1:27" ht="23">
      <c r="A67" s="197"/>
      <c r="B67" s="197"/>
      <c r="C67" s="194"/>
      <c r="D67" s="197"/>
      <c r="E67" s="197"/>
      <c r="F67" s="194"/>
      <c r="G67" s="194"/>
      <c r="H67" s="197"/>
      <c r="I67" s="16" t="s">
        <v>256</v>
      </c>
      <c r="J67" s="16" t="s">
        <v>257</v>
      </c>
      <c r="K67" s="36"/>
      <c r="L67" s="129"/>
      <c r="M67" s="194"/>
      <c r="N67" s="131"/>
      <c r="O67" s="160"/>
      <c r="P67" s="131"/>
      <c r="Q67" s="131"/>
      <c r="R67" s="194"/>
      <c r="S67" s="158" t="s">
        <v>376</v>
      </c>
      <c r="T67" s="158" t="s">
        <v>170</v>
      </c>
      <c r="U67" s="161">
        <v>0</v>
      </c>
      <c r="V67" s="158" t="s">
        <v>174</v>
      </c>
      <c r="W67" s="158" t="s">
        <v>174</v>
      </c>
      <c r="X67" s="158" t="s">
        <v>174</v>
      </c>
      <c r="Y67" s="36"/>
      <c r="Z67" s="47"/>
      <c r="AA67" s="126"/>
    </row>
    <row r="68" spans="1:27" ht="23">
      <c r="A68" s="197"/>
      <c r="B68" s="197"/>
      <c r="C68" s="194"/>
      <c r="D68" s="197"/>
      <c r="E68" s="197"/>
      <c r="F68" s="194"/>
      <c r="G68" s="194"/>
      <c r="H68" s="197"/>
      <c r="I68" s="16" t="s">
        <v>258</v>
      </c>
      <c r="J68" s="16" t="s">
        <v>259</v>
      </c>
      <c r="K68" s="36"/>
      <c r="L68" s="129"/>
      <c r="M68" s="194"/>
      <c r="N68" s="131"/>
      <c r="O68" s="160"/>
      <c r="P68" s="131"/>
      <c r="Q68" s="131"/>
      <c r="R68" s="194"/>
      <c r="S68" s="95" t="s">
        <v>170</v>
      </c>
      <c r="T68" s="158" t="s">
        <v>170</v>
      </c>
      <c r="U68" s="161">
        <v>0</v>
      </c>
      <c r="V68" s="158" t="s">
        <v>174</v>
      </c>
      <c r="W68" s="158" t="s">
        <v>174</v>
      </c>
      <c r="X68" s="158" t="s">
        <v>174</v>
      </c>
      <c r="Y68" s="36"/>
      <c r="Z68" s="47"/>
      <c r="AA68" s="126"/>
    </row>
    <row r="69" spans="1:27">
      <c r="A69" s="197"/>
      <c r="B69" s="197"/>
      <c r="C69" s="194"/>
      <c r="D69" s="197"/>
      <c r="E69" s="197"/>
      <c r="F69" s="194"/>
      <c r="G69" s="194"/>
      <c r="H69" s="197"/>
      <c r="I69" s="16" t="s">
        <v>373</v>
      </c>
      <c r="J69" s="36" t="s">
        <v>260</v>
      </c>
      <c r="K69" s="36"/>
      <c r="L69" s="129"/>
      <c r="M69" s="194"/>
      <c r="N69" s="131"/>
      <c r="O69" s="160"/>
      <c r="P69" s="131"/>
      <c r="Q69" s="131"/>
      <c r="R69" s="194"/>
      <c r="S69" s="95" t="s">
        <v>170</v>
      </c>
      <c r="T69" s="158" t="s">
        <v>170</v>
      </c>
      <c r="U69" s="161">
        <v>0</v>
      </c>
      <c r="V69" s="158" t="s">
        <v>174</v>
      </c>
      <c r="W69" s="158" t="s">
        <v>174</v>
      </c>
      <c r="X69" s="158" t="s">
        <v>174</v>
      </c>
      <c r="Y69" s="36"/>
      <c r="Z69" s="47"/>
      <c r="AA69" s="126"/>
    </row>
    <row r="70" spans="1:27">
      <c r="A70" s="197"/>
      <c r="B70" s="197"/>
      <c r="C70" s="194"/>
      <c r="D70" s="197"/>
      <c r="E70" s="197"/>
      <c r="F70" s="194"/>
      <c r="G70" s="194"/>
      <c r="H70" s="197"/>
      <c r="I70" s="16" t="s">
        <v>261</v>
      </c>
      <c r="J70" s="36" t="s">
        <v>171</v>
      </c>
      <c r="K70" s="36"/>
      <c r="L70" s="129"/>
      <c r="M70" s="194"/>
      <c r="N70" s="131"/>
      <c r="O70" s="160"/>
      <c r="P70" s="131"/>
      <c r="Q70" s="131"/>
      <c r="R70" s="194"/>
      <c r="S70" s="95" t="s">
        <v>174</v>
      </c>
      <c r="T70" s="158" t="s">
        <v>174</v>
      </c>
      <c r="U70" s="161">
        <v>12</v>
      </c>
      <c r="V70" s="158" t="s">
        <v>174</v>
      </c>
      <c r="W70" s="158" t="s">
        <v>174</v>
      </c>
      <c r="X70" s="158" t="s">
        <v>174</v>
      </c>
      <c r="Y70" s="36"/>
      <c r="Z70" s="47"/>
      <c r="AA70" s="126"/>
    </row>
    <row r="71" spans="1:27" ht="23">
      <c r="A71" s="197"/>
      <c r="B71" s="197"/>
      <c r="C71" s="194"/>
      <c r="D71" s="197"/>
      <c r="E71" s="197"/>
      <c r="F71" s="194"/>
      <c r="G71" s="194"/>
      <c r="H71" s="197"/>
      <c r="I71" s="16" t="s">
        <v>262</v>
      </c>
      <c r="J71" s="36" t="s">
        <v>212</v>
      </c>
      <c r="K71" s="36"/>
      <c r="L71" s="129"/>
      <c r="M71" s="194"/>
      <c r="N71" s="131"/>
      <c r="O71" s="160"/>
      <c r="P71" s="131"/>
      <c r="Q71" s="131"/>
      <c r="R71" s="194"/>
      <c r="S71" s="95" t="s">
        <v>170</v>
      </c>
      <c r="T71" s="158" t="s">
        <v>174</v>
      </c>
      <c r="U71" s="161">
        <v>1</v>
      </c>
      <c r="V71" s="158" t="s">
        <v>174</v>
      </c>
      <c r="W71" s="158" t="s">
        <v>174</v>
      </c>
      <c r="X71" s="158" t="s">
        <v>174</v>
      </c>
      <c r="Y71" s="36"/>
      <c r="Z71" s="47"/>
      <c r="AA71" s="126"/>
    </row>
    <row r="72" spans="1:27" ht="23">
      <c r="A72" s="197"/>
      <c r="B72" s="197"/>
      <c r="C72" s="194"/>
      <c r="D72" s="197"/>
      <c r="E72" s="197"/>
      <c r="F72" s="194"/>
      <c r="G72" s="194"/>
      <c r="H72" s="197"/>
      <c r="I72" s="16" t="s">
        <v>263</v>
      </c>
      <c r="J72" s="36" t="s">
        <v>171</v>
      </c>
      <c r="K72" s="36"/>
      <c r="L72" s="129"/>
      <c r="M72" s="194"/>
      <c r="N72" s="131"/>
      <c r="O72" s="160"/>
      <c r="P72" s="131"/>
      <c r="Q72" s="131"/>
      <c r="R72" s="194"/>
      <c r="S72" s="95" t="s">
        <v>264</v>
      </c>
      <c r="T72" s="158" t="s">
        <v>174</v>
      </c>
      <c r="U72" s="161">
        <v>8</v>
      </c>
      <c r="V72" s="158" t="s">
        <v>174</v>
      </c>
      <c r="W72" s="158" t="s">
        <v>174</v>
      </c>
      <c r="X72" s="158" t="s">
        <v>174</v>
      </c>
      <c r="Y72" s="36"/>
      <c r="Z72" s="47"/>
      <c r="AA72" s="126"/>
    </row>
    <row r="73" spans="1:27" ht="46">
      <c r="A73" s="197"/>
      <c r="B73" s="197"/>
      <c r="C73" s="194"/>
      <c r="D73" s="197"/>
      <c r="E73" s="197"/>
      <c r="F73" s="194"/>
      <c r="G73" s="194"/>
      <c r="H73" s="197"/>
      <c r="I73" s="16" t="s">
        <v>265</v>
      </c>
      <c r="J73" s="36" t="s">
        <v>171</v>
      </c>
      <c r="K73" s="36"/>
      <c r="L73" s="129"/>
      <c r="M73" s="194"/>
      <c r="N73" s="131"/>
      <c r="O73" s="160"/>
      <c r="P73" s="131"/>
      <c r="Q73" s="131"/>
      <c r="R73" s="194"/>
      <c r="S73" s="95" t="s">
        <v>170</v>
      </c>
      <c r="T73" s="158" t="s">
        <v>170</v>
      </c>
      <c r="U73" s="161">
        <v>0</v>
      </c>
      <c r="V73" s="158" t="s">
        <v>174</v>
      </c>
      <c r="W73" s="158" t="s">
        <v>174</v>
      </c>
      <c r="X73" s="158" t="s">
        <v>174</v>
      </c>
      <c r="Y73" s="36"/>
      <c r="Z73" s="47"/>
      <c r="AA73" s="126"/>
    </row>
    <row r="74" spans="1:27" ht="23">
      <c r="A74" s="197"/>
      <c r="B74" s="197"/>
      <c r="C74" s="194"/>
      <c r="D74" s="197"/>
      <c r="E74" s="197"/>
      <c r="F74" s="194"/>
      <c r="G74" s="194"/>
      <c r="H74" s="197"/>
      <c r="I74" s="16" t="s">
        <v>266</v>
      </c>
      <c r="J74" s="36" t="s">
        <v>267</v>
      </c>
      <c r="K74" s="36"/>
      <c r="L74" s="129"/>
      <c r="M74" s="194"/>
      <c r="N74" s="131"/>
      <c r="O74" s="160"/>
      <c r="P74" s="131"/>
      <c r="Q74" s="131"/>
      <c r="R74" s="194"/>
      <c r="S74" s="158" t="s">
        <v>376</v>
      </c>
      <c r="T74" s="158" t="s">
        <v>376</v>
      </c>
      <c r="U74" s="161">
        <v>2</v>
      </c>
      <c r="V74" s="158" t="s">
        <v>174</v>
      </c>
      <c r="W74" s="158" t="s">
        <v>174</v>
      </c>
      <c r="X74" s="158" t="s">
        <v>174</v>
      </c>
      <c r="Y74" s="36"/>
      <c r="Z74" s="47"/>
      <c r="AA74" s="126"/>
    </row>
    <row r="75" spans="1:27" ht="34.5">
      <c r="A75" s="197"/>
      <c r="B75" s="197"/>
      <c r="C75" s="194"/>
      <c r="D75" s="197"/>
      <c r="E75" s="197"/>
      <c r="F75" s="194"/>
      <c r="G75" s="194"/>
      <c r="H75" s="197"/>
      <c r="I75" s="16" t="s">
        <v>268</v>
      </c>
      <c r="J75" s="36" t="s">
        <v>171</v>
      </c>
      <c r="K75" s="36"/>
      <c r="L75" s="129"/>
      <c r="M75" s="194"/>
      <c r="N75" s="131"/>
      <c r="O75" s="160"/>
      <c r="P75" s="131"/>
      <c r="Q75" s="131"/>
      <c r="R75" s="194"/>
      <c r="S75" s="95" t="s">
        <v>170</v>
      </c>
      <c r="T75" s="158" t="s">
        <v>376</v>
      </c>
      <c r="U75" s="161">
        <v>30</v>
      </c>
      <c r="V75" s="158" t="s">
        <v>174</v>
      </c>
      <c r="W75" s="158" t="s">
        <v>174</v>
      </c>
      <c r="X75" s="158" t="s">
        <v>174</v>
      </c>
      <c r="Y75" s="36"/>
      <c r="Z75" s="47"/>
      <c r="AA75" s="126"/>
    </row>
    <row r="76" spans="1:27" ht="34.5">
      <c r="A76" s="197"/>
      <c r="B76" s="197"/>
      <c r="C76" s="194"/>
      <c r="D76" s="197"/>
      <c r="E76" s="197"/>
      <c r="F76" s="194"/>
      <c r="G76" s="194"/>
      <c r="H76" s="197"/>
      <c r="I76" s="16" t="s">
        <v>176</v>
      </c>
      <c r="J76" s="36" t="s">
        <v>177</v>
      </c>
      <c r="K76" s="36"/>
      <c r="L76" s="129"/>
      <c r="M76" s="194"/>
      <c r="N76" s="131"/>
      <c r="O76" s="160"/>
      <c r="P76" s="131"/>
      <c r="Q76" s="131"/>
      <c r="R76" s="194"/>
      <c r="S76" s="95" t="s">
        <v>170</v>
      </c>
      <c r="T76" s="158" t="s">
        <v>376</v>
      </c>
      <c r="U76" s="161">
        <v>2</v>
      </c>
      <c r="V76" s="158" t="s">
        <v>174</v>
      </c>
      <c r="W76" s="158" t="s">
        <v>174</v>
      </c>
      <c r="X76" s="158" t="s">
        <v>174</v>
      </c>
      <c r="Y76" s="36"/>
      <c r="Z76" s="47"/>
      <c r="AA76" s="126"/>
    </row>
    <row r="77" spans="1:27">
      <c r="A77" s="197"/>
      <c r="B77" s="197"/>
      <c r="C77" s="194"/>
      <c r="D77" s="197"/>
      <c r="E77" s="197"/>
      <c r="F77" s="194"/>
      <c r="G77" s="194"/>
      <c r="H77" s="197"/>
      <c r="I77" s="16" t="s">
        <v>182</v>
      </c>
      <c r="J77" s="36" t="s">
        <v>183</v>
      </c>
      <c r="K77" s="36"/>
      <c r="L77" s="129"/>
      <c r="M77" s="194"/>
      <c r="N77" s="131"/>
      <c r="O77" s="160"/>
      <c r="P77" s="131"/>
      <c r="Q77" s="131"/>
      <c r="R77" s="194"/>
      <c r="S77" s="95" t="s">
        <v>170</v>
      </c>
      <c r="T77" s="158" t="s">
        <v>376</v>
      </c>
      <c r="U77" s="161">
        <v>3</v>
      </c>
      <c r="V77" s="158" t="s">
        <v>174</v>
      </c>
      <c r="W77" s="158" t="s">
        <v>174</v>
      </c>
      <c r="X77" s="158" t="s">
        <v>174</v>
      </c>
      <c r="Y77" s="36"/>
      <c r="Z77" s="47"/>
      <c r="AA77" s="126"/>
    </row>
    <row r="78" spans="1:27" ht="34.5">
      <c r="A78" s="197"/>
      <c r="B78" s="197"/>
      <c r="C78" s="194"/>
      <c r="D78" s="197"/>
      <c r="E78" s="197"/>
      <c r="F78" s="194"/>
      <c r="G78" s="194"/>
      <c r="H78" s="197"/>
      <c r="I78" s="16" t="s">
        <v>180</v>
      </c>
      <c r="J78" s="36" t="s">
        <v>181</v>
      </c>
      <c r="K78" s="36"/>
      <c r="L78" s="129"/>
      <c r="M78" s="194"/>
      <c r="N78" s="131"/>
      <c r="O78" s="160"/>
      <c r="P78" s="131"/>
      <c r="Q78" s="131"/>
      <c r="R78" s="194"/>
      <c r="S78" s="95" t="s">
        <v>170</v>
      </c>
      <c r="T78" s="158" t="s">
        <v>376</v>
      </c>
      <c r="U78" s="161">
        <v>2</v>
      </c>
      <c r="V78" s="158" t="s">
        <v>174</v>
      </c>
      <c r="W78" s="158" t="s">
        <v>174</v>
      </c>
      <c r="X78" s="158" t="s">
        <v>174</v>
      </c>
      <c r="Y78" s="36"/>
      <c r="Z78" s="47"/>
      <c r="AA78" s="126"/>
    </row>
    <row r="79" spans="1:27" ht="34.5">
      <c r="A79" s="197"/>
      <c r="B79" s="197"/>
      <c r="C79" s="194"/>
      <c r="D79" s="197"/>
      <c r="E79" s="197"/>
      <c r="F79" s="194"/>
      <c r="G79" s="194"/>
      <c r="H79" s="197"/>
      <c r="I79" s="16" t="s">
        <v>269</v>
      </c>
      <c r="J79" s="36" t="s">
        <v>189</v>
      </c>
      <c r="K79" s="36"/>
      <c r="L79" s="129"/>
      <c r="M79" s="194"/>
      <c r="N79" s="131"/>
      <c r="O79" s="160"/>
      <c r="P79" s="131"/>
      <c r="Q79" s="131"/>
      <c r="R79" s="194"/>
      <c r="S79" s="158" t="s">
        <v>376</v>
      </c>
      <c r="T79" s="158" t="s">
        <v>376</v>
      </c>
      <c r="U79" s="161">
        <v>6</v>
      </c>
      <c r="V79" s="158" t="s">
        <v>174</v>
      </c>
      <c r="W79" s="158" t="s">
        <v>174</v>
      </c>
      <c r="X79" s="158" t="s">
        <v>174</v>
      </c>
      <c r="Y79" s="36"/>
      <c r="Z79" s="47"/>
      <c r="AA79" s="126"/>
    </row>
    <row r="80" spans="1:27" ht="23">
      <c r="A80" s="197"/>
      <c r="B80" s="197"/>
      <c r="C80" s="194"/>
      <c r="D80" s="197"/>
      <c r="E80" s="197"/>
      <c r="F80" s="194"/>
      <c r="G80" s="194"/>
      <c r="H80" s="197"/>
      <c r="I80" s="16" t="s">
        <v>270</v>
      </c>
      <c r="J80" s="36" t="s">
        <v>271</v>
      </c>
      <c r="K80" s="36"/>
      <c r="L80" s="129"/>
      <c r="M80" s="194"/>
      <c r="N80" s="131"/>
      <c r="O80" s="160"/>
      <c r="P80" s="131"/>
      <c r="Q80" s="131"/>
      <c r="R80" s="194"/>
      <c r="S80" s="95" t="s">
        <v>170</v>
      </c>
      <c r="T80" s="158" t="s">
        <v>170</v>
      </c>
      <c r="U80" s="161">
        <v>0</v>
      </c>
      <c r="V80" s="158" t="s">
        <v>174</v>
      </c>
      <c r="W80" s="158" t="s">
        <v>174</v>
      </c>
      <c r="X80" s="158" t="s">
        <v>174</v>
      </c>
      <c r="Y80" s="36"/>
      <c r="Z80" s="47"/>
      <c r="AA80" s="126"/>
    </row>
    <row r="81" spans="1:27">
      <c r="A81" s="197"/>
      <c r="B81" s="197"/>
      <c r="C81" s="194"/>
      <c r="D81" s="197"/>
      <c r="E81" s="197"/>
      <c r="F81" s="194"/>
      <c r="G81" s="194"/>
      <c r="H81" s="197"/>
      <c r="I81" s="16" t="s">
        <v>272</v>
      </c>
      <c r="J81" s="36" t="s">
        <v>273</v>
      </c>
      <c r="K81" s="36"/>
      <c r="L81" s="129"/>
      <c r="M81" s="194"/>
      <c r="N81" s="131"/>
      <c r="O81" s="160"/>
      <c r="P81" s="131"/>
      <c r="Q81" s="131"/>
      <c r="R81" s="194"/>
      <c r="S81" s="95" t="s">
        <v>170</v>
      </c>
      <c r="T81" s="158" t="s">
        <v>170</v>
      </c>
      <c r="U81" s="161">
        <v>0</v>
      </c>
      <c r="V81" s="158" t="s">
        <v>174</v>
      </c>
      <c r="W81" s="158" t="s">
        <v>174</v>
      </c>
      <c r="X81" s="158" t="s">
        <v>174</v>
      </c>
      <c r="Y81" s="36"/>
      <c r="Z81" s="47"/>
      <c r="AA81" s="126"/>
    </row>
    <row r="82" spans="1:27">
      <c r="A82" s="197"/>
      <c r="B82" s="197"/>
      <c r="C82" s="194"/>
      <c r="D82" s="197"/>
      <c r="E82" s="197"/>
      <c r="F82" s="194"/>
      <c r="G82" s="194"/>
      <c r="H82" s="197"/>
      <c r="I82" s="16" t="s">
        <v>274</v>
      </c>
      <c r="J82" s="36" t="s">
        <v>171</v>
      </c>
      <c r="K82" s="36"/>
      <c r="L82" s="129"/>
      <c r="M82" s="194"/>
      <c r="N82" s="131"/>
      <c r="O82" s="160"/>
      <c r="P82" s="131"/>
      <c r="Q82" s="131"/>
      <c r="R82" s="194"/>
      <c r="S82" s="95" t="s">
        <v>170</v>
      </c>
      <c r="T82" s="158" t="s">
        <v>170</v>
      </c>
      <c r="U82" s="161">
        <v>0</v>
      </c>
      <c r="V82" s="158" t="s">
        <v>174</v>
      </c>
      <c r="W82" s="158" t="s">
        <v>174</v>
      </c>
      <c r="X82" s="158" t="s">
        <v>174</v>
      </c>
      <c r="Y82" s="36"/>
      <c r="Z82" s="47"/>
      <c r="AA82" s="126"/>
    </row>
    <row r="83" spans="1:27" ht="34.5">
      <c r="A83" s="197"/>
      <c r="B83" s="197"/>
      <c r="C83" s="194"/>
      <c r="D83" s="197"/>
      <c r="E83" s="197"/>
      <c r="F83" s="194"/>
      <c r="G83" s="194"/>
      <c r="H83" s="197"/>
      <c r="I83" s="16" t="s">
        <v>275</v>
      </c>
      <c r="J83" s="36" t="s">
        <v>276</v>
      </c>
      <c r="K83" s="36"/>
      <c r="L83" s="129"/>
      <c r="M83" s="194"/>
      <c r="N83" s="131"/>
      <c r="O83" s="160"/>
      <c r="P83" s="131"/>
      <c r="Q83" s="131"/>
      <c r="R83" s="194"/>
      <c r="S83" s="95" t="s">
        <v>170</v>
      </c>
      <c r="T83" s="158" t="s">
        <v>170</v>
      </c>
      <c r="U83" s="161">
        <v>0</v>
      </c>
      <c r="V83" s="158" t="s">
        <v>174</v>
      </c>
      <c r="W83" s="158" t="s">
        <v>174</v>
      </c>
      <c r="X83" s="158" t="s">
        <v>174</v>
      </c>
      <c r="Y83" s="36"/>
      <c r="Z83" s="47"/>
      <c r="AA83" s="126"/>
    </row>
    <row r="84" spans="1:27" ht="23">
      <c r="A84" s="197"/>
      <c r="B84" s="197"/>
      <c r="C84" s="194"/>
      <c r="D84" s="197"/>
      <c r="E84" s="197"/>
      <c r="F84" s="194"/>
      <c r="G84" s="194"/>
      <c r="H84" s="197"/>
      <c r="I84" s="16" t="s">
        <v>277</v>
      </c>
      <c r="J84" s="36" t="s">
        <v>278</v>
      </c>
      <c r="K84" s="36"/>
      <c r="L84" s="129"/>
      <c r="M84" s="194"/>
      <c r="N84" s="131"/>
      <c r="O84" s="160"/>
      <c r="P84" s="131"/>
      <c r="Q84" s="131"/>
      <c r="R84" s="194"/>
      <c r="S84" s="95" t="s">
        <v>170</v>
      </c>
      <c r="T84" s="158" t="s">
        <v>170</v>
      </c>
      <c r="U84" s="161">
        <v>0</v>
      </c>
      <c r="V84" s="158" t="s">
        <v>174</v>
      </c>
      <c r="W84" s="158" t="s">
        <v>174</v>
      </c>
      <c r="X84" s="158" t="s">
        <v>174</v>
      </c>
      <c r="Y84" s="36"/>
      <c r="Z84" s="47"/>
      <c r="AA84" s="126"/>
    </row>
    <row r="85" spans="1:27">
      <c r="A85" s="197"/>
      <c r="B85" s="197"/>
      <c r="C85" s="194"/>
      <c r="D85" s="197"/>
      <c r="E85" s="197"/>
      <c r="F85" s="194"/>
      <c r="G85" s="194"/>
      <c r="H85" s="197"/>
      <c r="I85" s="16" t="s">
        <v>279</v>
      </c>
      <c r="J85" s="36" t="s">
        <v>280</v>
      </c>
      <c r="K85" s="36"/>
      <c r="L85" s="129"/>
      <c r="M85" s="194"/>
      <c r="N85" s="131"/>
      <c r="O85" s="160"/>
      <c r="P85" s="131"/>
      <c r="Q85" s="131"/>
      <c r="R85" s="194"/>
      <c r="S85" s="158" t="s">
        <v>376</v>
      </c>
      <c r="T85" s="158" t="s">
        <v>170</v>
      </c>
      <c r="U85" s="161">
        <v>0</v>
      </c>
      <c r="V85" s="158" t="s">
        <v>174</v>
      </c>
      <c r="W85" s="158" t="s">
        <v>174</v>
      </c>
      <c r="X85" s="158" t="s">
        <v>174</v>
      </c>
      <c r="Y85" s="36"/>
      <c r="Z85" s="47"/>
      <c r="AA85" s="126"/>
    </row>
    <row r="86" spans="1:27">
      <c r="A86" s="197"/>
      <c r="B86" s="197"/>
      <c r="C86" s="194"/>
      <c r="D86" s="197"/>
      <c r="E86" s="197"/>
      <c r="F86" s="194"/>
      <c r="G86" s="194"/>
      <c r="H86" s="197"/>
      <c r="I86" s="16" t="s">
        <v>374</v>
      </c>
      <c r="J86" s="36" t="s">
        <v>171</v>
      </c>
      <c r="K86" s="36"/>
      <c r="L86" s="129"/>
      <c r="M86" s="194"/>
      <c r="N86" s="131"/>
      <c r="O86" s="160"/>
      <c r="P86" s="131"/>
      <c r="Q86" s="131"/>
      <c r="R86" s="194"/>
      <c r="S86" s="95" t="s">
        <v>170</v>
      </c>
      <c r="T86" s="158" t="s">
        <v>170</v>
      </c>
      <c r="U86" s="161">
        <v>0</v>
      </c>
      <c r="V86" s="158" t="s">
        <v>174</v>
      </c>
      <c r="W86" s="158" t="s">
        <v>174</v>
      </c>
      <c r="X86" s="158" t="s">
        <v>174</v>
      </c>
      <c r="Y86" s="36"/>
      <c r="Z86" s="47"/>
      <c r="AA86" s="126"/>
    </row>
    <row r="87" spans="1:27" ht="23">
      <c r="A87" s="197"/>
      <c r="B87" s="197"/>
      <c r="C87" s="194"/>
      <c r="D87" s="197"/>
      <c r="E87" s="197"/>
      <c r="F87" s="194"/>
      <c r="G87" s="194"/>
      <c r="H87" s="197"/>
      <c r="I87" s="16" t="s">
        <v>281</v>
      </c>
      <c r="J87" s="36" t="s">
        <v>282</v>
      </c>
      <c r="K87" s="36"/>
      <c r="L87" s="129"/>
      <c r="M87" s="194"/>
      <c r="N87" s="131"/>
      <c r="O87" s="160"/>
      <c r="P87" s="131"/>
      <c r="Q87" s="131"/>
      <c r="R87" s="194"/>
      <c r="S87" s="95" t="s">
        <v>170</v>
      </c>
      <c r="T87" s="158" t="s">
        <v>376</v>
      </c>
      <c r="U87" s="161">
        <v>3</v>
      </c>
      <c r="V87" s="158" t="s">
        <v>174</v>
      </c>
      <c r="W87" s="158" t="s">
        <v>174</v>
      </c>
      <c r="X87" s="158" t="s">
        <v>174</v>
      </c>
      <c r="Y87" s="36"/>
      <c r="Z87" s="47"/>
      <c r="AA87" s="126"/>
    </row>
    <row r="88" spans="1:27">
      <c r="A88" s="197"/>
      <c r="B88" s="197"/>
      <c r="C88" s="194"/>
      <c r="D88" s="197"/>
      <c r="E88" s="197"/>
      <c r="F88" s="194"/>
      <c r="G88" s="194"/>
      <c r="H88" s="197"/>
      <c r="I88" s="16" t="s">
        <v>283</v>
      </c>
      <c r="J88" s="36" t="s">
        <v>181</v>
      </c>
      <c r="K88" s="36"/>
      <c r="L88" s="129"/>
      <c r="M88" s="194"/>
      <c r="N88" s="131"/>
      <c r="O88" s="160"/>
      <c r="P88" s="131"/>
      <c r="Q88" s="131"/>
      <c r="R88" s="194"/>
      <c r="S88" s="95" t="s">
        <v>170</v>
      </c>
      <c r="T88" s="158" t="s">
        <v>170</v>
      </c>
      <c r="U88" s="161">
        <v>0</v>
      </c>
      <c r="V88" s="158" t="s">
        <v>174</v>
      </c>
      <c r="W88" s="158" t="s">
        <v>174</v>
      </c>
      <c r="X88" s="158" t="s">
        <v>174</v>
      </c>
      <c r="Y88" s="36"/>
      <c r="Z88" s="47"/>
      <c r="AA88" s="126"/>
    </row>
    <row r="89" spans="1:27">
      <c r="A89" s="197"/>
      <c r="B89" s="197"/>
      <c r="C89" s="194"/>
      <c r="D89" s="197"/>
      <c r="E89" s="197"/>
      <c r="F89" s="194"/>
      <c r="G89" s="194"/>
      <c r="H89" s="197"/>
      <c r="I89" s="16" t="s">
        <v>284</v>
      </c>
      <c r="J89" s="36" t="s">
        <v>171</v>
      </c>
      <c r="K89" s="36"/>
      <c r="L89" s="129"/>
      <c r="M89" s="194"/>
      <c r="N89" s="131"/>
      <c r="O89" s="160"/>
      <c r="P89" s="131"/>
      <c r="Q89" s="131"/>
      <c r="R89" s="194"/>
      <c r="S89" s="95" t="s">
        <v>170</v>
      </c>
      <c r="T89" s="158" t="s">
        <v>170</v>
      </c>
      <c r="U89" s="161">
        <v>0</v>
      </c>
      <c r="V89" s="158" t="s">
        <v>174</v>
      </c>
      <c r="W89" s="158" t="s">
        <v>174</v>
      </c>
      <c r="X89" s="158" t="s">
        <v>174</v>
      </c>
      <c r="Y89" s="36"/>
      <c r="Z89" s="47"/>
      <c r="AA89" s="126"/>
    </row>
    <row r="90" spans="1:27" s="117" customFormat="1" ht="23">
      <c r="A90" s="197"/>
      <c r="B90" s="197"/>
      <c r="C90" s="194"/>
      <c r="D90" s="197"/>
      <c r="E90" s="197"/>
      <c r="F90" s="194"/>
      <c r="G90" s="194"/>
      <c r="H90" s="197"/>
      <c r="I90" s="16" t="s">
        <v>375</v>
      </c>
      <c r="J90" s="36" t="s">
        <v>171</v>
      </c>
      <c r="K90" s="36"/>
      <c r="L90" s="129"/>
      <c r="M90" s="194"/>
      <c r="N90" s="131"/>
      <c r="O90" s="160"/>
      <c r="P90" s="131"/>
      <c r="Q90" s="131"/>
      <c r="R90" s="194"/>
      <c r="S90" s="95" t="s">
        <v>170</v>
      </c>
      <c r="T90" s="158" t="s">
        <v>170</v>
      </c>
      <c r="U90" s="161">
        <v>0</v>
      </c>
      <c r="V90" s="158" t="s">
        <v>174</v>
      </c>
      <c r="W90" s="158" t="s">
        <v>174</v>
      </c>
      <c r="X90" s="158" t="s">
        <v>174</v>
      </c>
      <c r="Y90" s="36"/>
      <c r="Z90" s="47"/>
      <c r="AA90" s="130"/>
    </row>
    <row r="91" spans="1:27" s="117" customFormat="1" ht="75" customHeight="1">
      <c r="A91" s="95" t="s">
        <v>168</v>
      </c>
      <c r="B91" s="95" t="s">
        <v>105</v>
      </c>
      <c r="C91" s="127" t="s">
        <v>285</v>
      </c>
      <c r="D91" s="95" t="s">
        <v>170</v>
      </c>
      <c r="E91" s="95" t="s">
        <v>286</v>
      </c>
      <c r="F91" s="127"/>
      <c r="G91" s="127" t="s">
        <v>287</v>
      </c>
      <c r="H91" s="95" t="s">
        <v>171</v>
      </c>
      <c r="I91" s="16" t="s">
        <v>347</v>
      </c>
      <c r="J91" s="36" t="s">
        <v>171</v>
      </c>
      <c r="K91" s="36"/>
      <c r="L91" s="129" t="s">
        <v>171</v>
      </c>
      <c r="M91" s="127" t="s">
        <v>288</v>
      </c>
      <c r="N91" s="131">
        <v>6417759</v>
      </c>
      <c r="O91" s="131">
        <v>3021208.0999999996</v>
      </c>
      <c r="P91" s="131">
        <v>6417759</v>
      </c>
      <c r="Q91" s="131">
        <v>3021208.0999999996</v>
      </c>
      <c r="R91" s="16" t="s">
        <v>289</v>
      </c>
      <c r="S91" s="95" t="s">
        <v>170</v>
      </c>
      <c r="T91" s="158" t="s">
        <v>174</v>
      </c>
      <c r="U91" s="159">
        <v>24</v>
      </c>
      <c r="V91" s="158" t="s">
        <v>174</v>
      </c>
      <c r="W91" s="158" t="s">
        <v>174</v>
      </c>
      <c r="X91" s="158" t="s">
        <v>174</v>
      </c>
      <c r="Y91" s="36" t="s">
        <v>167</v>
      </c>
      <c r="Z91" s="47" t="s">
        <v>291</v>
      </c>
      <c r="AA91" s="130"/>
    </row>
    <row r="92" spans="1:27">
      <c r="N92" s="126"/>
      <c r="O92" s="126"/>
      <c r="P92" s="126"/>
      <c r="Q92" s="130"/>
      <c r="R92" s="126"/>
      <c r="S92" s="126"/>
      <c r="T92" s="126"/>
      <c r="U92" s="133"/>
      <c r="V92" s="126"/>
      <c r="W92" s="126"/>
      <c r="X92" s="126"/>
      <c r="Y92" s="130"/>
      <c r="Z92" s="126"/>
      <c r="AA92" s="126"/>
    </row>
    <row r="94" spans="1:27">
      <c r="Z94" s="59"/>
    </row>
  </sheetData>
  <mergeCells count="37">
    <mergeCell ref="A5:A6"/>
    <mergeCell ref="B5:B6"/>
    <mergeCell ref="C5:C6"/>
    <mergeCell ref="E5:E6"/>
    <mergeCell ref="F5:F6"/>
    <mergeCell ref="T5:U5"/>
    <mergeCell ref="N5:O5"/>
    <mergeCell ref="P5:Q5"/>
    <mergeCell ref="R5:R6"/>
    <mergeCell ref="M5:M6"/>
    <mergeCell ref="Z9:Z14"/>
    <mergeCell ref="A15:A90"/>
    <mergeCell ref="B15:B90"/>
    <mergeCell ref="C15:C90"/>
    <mergeCell ref="D15:D90"/>
    <mergeCell ref="E15:E90"/>
    <mergeCell ref="A9:A14"/>
    <mergeCell ref="B9:B14"/>
    <mergeCell ref="C9:C14"/>
    <mergeCell ref="D9:D14"/>
    <mergeCell ref="E9:E14"/>
    <mergeCell ref="F9:F14"/>
    <mergeCell ref="G9:G14"/>
    <mergeCell ref="H9:H14"/>
    <mergeCell ref="M9:M14"/>
    <mergeCell ref="R9:R14"/>
    <mergeCell ref="R15:R90"/>
    <mergeCell ref="L5:L6"/>
    <mergeCell ref="F15:F90"/>
    <mergeCell ref="G15:G90"/>
    <mergeCell ref="H15:H90"/>
    <mergeCell ref="M15:M90"/>
    <mergeCell ref="G5:G6"/>
    <mergeCell ref="H5:H6"/>
    <mergeCell ref="I5:I6"/>
    <mergeCell ref="J5:J6"/>
    <mergeCell ref="K5:K6"/>
  </mergeCells>
  <dataValidations count="1">
    <dataValidation type="list" allowBlank="1" showInputMessage="1" showErrorMessage="1" sqref="Y10:Y14 Y16:Y90" xr:uid="{A75616CB-F388-45D7-8183-FEF5969CF783}">
      <formula1>$AC$5:$AC$7</formula1>
    </dataValidation>
  </dataValidations>
  <pageMargins left="0.25" right="0.25" top="0.75" bottom="0.75" header="0.3" footer="0.3"/>
  <pageSetup paperSize="9" scale="2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BAB74-F4DD-41DB-B713-95DDE3406B8F}">
  <sheetPr>
    <pageSetUpPr fitToPage="1"/>
  </sheetPr>
  <dimension ref="A2:E9"/>
  <sheetViews>
    <sheetView zoomScale="90" zoomScaleNormal="90" zoomScaleSheetLayoutView="90" workbookViewId="0">
      <selection activeCell="E13" sqref="D13:E14"/>
    </sheetView>
  </sheetViews>
  <sheetFormatPr defaultRowHeight="14.5"/>
  <cols>
    <col min="1" max="1" width="40.7265625" customWidth="1"/>
    <col min="2" max="2" width="70" customWidth="1"/>
    <col min="3" max="3" width="21.54296875" customWidth="1"/>
  </cols>
  <sheetData>
    <row r="2" spans="1:5" s="23" customFormat="1" ht="24.65" customHeight="1">
      <c r="A2" s="4" t="s">
        <v>340</v>
      </c>
      <c r="B2" s="4"/>
      <c r="C2"/>
      <c r="D2"/>
      <c r="E2"/>
    </row>
    <row r="3" spans="1:5">
      <c r="A3" s="3"/>
    </row>
    <row r="4" spans="1:5" ht="14.5" customHeight="1">
      <c r="A4" s="4" t="s">
        <v>296</v>
      </c>
    </row>
    <row r="5" spans="1:5" ht="15" thickBot="1"/>
    <row r="6" spans="1:5">
      <c r="A6" s="209" t="s">
        <v>292</v>
      </c>
      <c r="B6" s="211" t="s">
        <v>297</v>
      </c>
    </row>
    <row r="7" spans="1:5">
      <c r="A7" s="210"/>
      <c r="B7" s="212"/>
    </row>
    <row r="8" spans="1:5" ht="56.25" customHeight="1">
      <c r="A8" s="89" t="s">
        <v>353</v>
      </c>
      <c r="B8" s="146" t="s">
        <v>366</v>
      </c>
    </row>
    <row r="9" spans="1:5" ht="138.5" customHeight="1" thickBot="1">
      <c r="A9" s="90" t="s">
        <v>298</v>
      </c>
      <c r="B9" s="147" t="s">
        <v>367</v>
      </c>
    </row>
  </sheetData>
  <mergeCells count="2">
    <mergeCell ref="A6:A7"/>
    <mergeCell ref="B6:B7"/>
  </mergeCells>
  <pageMargins left="0.7" right="0.7" top="0.75" bottom="0.75" header="0.3" footer="0.3"/>
  <pageSetup paperSize="9" scale="6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88A17-1FB6-435D-8997-C096DCB78E9C}">
  <sheetPr>
    <pageSetUpPr fitToPage="1"/>
  </sheetPr>
  <dimension ref="A1:E13"/>
  <sheetViews>
    <sheetView tabSelected="1" topLeftCell="A9" zoomScaleNormal="100" workbookViewId="0">
      <selection activeCell="D18" sqref="D18"/>
    </sheetView>
  </sheetViews>
  <sheetFormatPr defaultColWidth="9.1796875" defaultRowHeight="14.5"/>
  <cols>
    <col min="1" max="1" width="72.7265625" style="25" customWidth="1"/>
    <col min="2" max="2" width="28.453125" style="25" customWidth="1"/>
    <col min="3" max="3" width="31.453125" style="25" customWidth="1"/>
    <col min="4" max="4" width="19.453125" style="25" customWidth="1"/>
    <col min="5" max="5" width="44.7265625" style="25" customWidth="1"/>
    <col min="6" max="16384" width="9.1796875" style="25"/>
  </cols>
  <sheetData>
    <row r="1" spans="1:5">
      <c r="A1" s="50" t="s">
        <v>340</v>
      </c>
      <c r="B1" s="50"/>
    </row>
    <row r="2" spans="1:5">
      <c r="A2" s="50"/>
    </row>
    <row r="3" spans="1:5">
      <c r="A3" s="50" t="s">
        <v>313</v>
      </c>
      <c r="B3" s="51"/>
    </row>
    <row r="4" spans="1:5" ht="15" thickBot="1"/>
    <row r="5" spans="1:5">
      <c r="A5" s="209" t="s">
        <v>292</v>
      </c>
      <c r="B5" s="213" t="s">
        <v>354</v>
      </c>
      <c r="C5" s="213" t="s">
        <v>355</v>
      </c>
      <c r="D5" s="213" t="s">
        <v>314</v>
      </c>
      <c r="E5" s="211" t="s">
        <v>315</v>
      </c>
    </row>
    <row r="6" spans="1:5">
      <c r="A6" s="210"/>
      <c r="B6" s="214"/>
      <c r="C6" s="214"/>
      <c r="D6" s="214"/>
      <c r="E6" s="212"/>
    </row>
    <row r="7" spans="1:5">
      <c r="A7" s="52">
        <v>1</v>
      </c>
      <c r="B7" s="53">
        <v>2</v>
      </c>
      <c r="C7" s="53">
        <v>3</v>
      </c>
      <c r="D7" s="53">
        <v>4</v>
      </c>
      <c r="E7" s="54">
        <v>5</v>
      </c>
    </row>
    <row r="8" spans="1:5" ht="141">
      <c r="A8" s="137" t="s">
        <v>320</v>
      </c>
      <c r="B8" s="138">
        <v>1644</v>
      </c>
      <c r="C8" s="138">
        <v>1304</v>
      </c>
      <c r="D8" s="139">
        <f t="shared" ref="D8:D13" si="0">B8/C8</f>
        <v>1.2607361963190185</v>
      </c>
      <c r="E8" s="140" t="s">
        <v>364</v>
      </c>
    </row>
    <row r="9" spans="1:5" ht="141">
      <c r="A9" s="137" t="s">
        <v>316</v>
      </c>
      <c r="B9" s="141">
        <v>18</v>
      </c>
      <c r="C9" s="141">
        <f>25+2</f>
        <v>27</v>
      </c>
      <c r="D9" s="139">
        <f t="shared" si="0"/>
        <v>0.66666666666666663</v>
      </c>
      <c r="E9" s="140" t="s">
        <v>365</v>
      </c>
    </row>
    <row r="10" spans="1:5" ht="62.5">
      <c r="A10" s="137" t="s">
        <v>321</v>
      </c>
      <c r="B10" s="138">
        <v>952563</v>
      </c>
      <c r="C10" s="138">
        <v>990000</v>
      </c>
      <c r="D10" s="139">
        <f t="shared" si="0"/>
        <v>0.96218484848484853</v>
      </c>
      <c r="E10" s="140" t="s">
        <v>362</v>
      </c>
    </row>
    <row r="11" spans="1:5" ht="255.5">
      <c r="A11" s="137" t="s">
        <v>317</v>
      </c>
      <c r="B11" s="141">
        <v>171</v>
      </c>
      <c r="C11" s="141">
        <v>166</v>
      </c>
      <c r="D11" s="139">
        <f t="shared" si="0"/>
        <v>1.0301204819277108</v>
      </c>
      <c r="E11" s="140" t="s">
        <v>363</v>
      </c>
    </row>
    <row r="12" spans="1:5" ht="25">
      <c r="A12" s="137" t="s">
        <v>318</v>
      </c>
      <c r="B12" s="138">
        <v>153448</v>
      </c>
      <c r="C12" s="138">
        <v>76885</v>
      </c>
      <c r="D12" s="139">
        <f t="shared" si="0"/>
        <v>1.9958119269038175</v>
      </c>
      <c r="E12" s="140" t="s">
        <v>326</v>
      </c>
    </row>
    <row r="13" spans="1:5" ht="25">
      <c r="A13" s="142" t="s">
        <v>319</v>
      </c>
      <c r="B13" s="143">
        <v>633</v>
      </c>
      <c r="C13" s="143">
        <v>600</v>
      </c>
      <c r="D13" s="144">
        <f t="shared" si="0"/>
        <v>1.0549999999999999</v>
      </c>
      <c r="E13" s="145" t="s">
        <v>325</v>
      </c>
    </row>
  </sheetData>
  <mergeCells count="5"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MZ_alokacja_kontraktacja</vt:lpstr>
      <vt:lpstr>MZ_PD</vt:lpstr>
      <vt:lpstr>MZ_projekty_COVID</vt:lpstr>
      <vt:lpstr>MZ_ewaluacja</vt:lpstr>
      <vt:lpstr>MZ_wskaźniki</vt:lpstr>
      <vt:lpstr>MZ_alokacja_kontraktacja!Obszar_wydruku</vt:lpstr>
      <vt:lpstr>MZ_ewaluacja!Obszar_wydruku</vt:lpstr>
      <vt:lpstr>MZ_PD!Obszar_wydruku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Główczyńska Agata</cp:lastModifiedBy>
  <cp:lastPrinted>2023-03-30T12:28:24Z</cp:lastPrinted>
  <dcterms:created xsi:type="dcterms:W3CDTF">2017-09-14T07:20:33Z</dcterms:created>
  <dcterms:modified xsi:type="dcterms:W3CDTF">2024-08-06T13:11:15Z</dcterms:modified>
</cp:coreProperties>
</file>